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570" windowHeight="9735" activeTab="3"/>
  </bookViews>
  <sheets>
    <sheet name="Employee Attendance Template" sheetId="63" r:id="rId1"/>
    <sheet name="Database" sheetId="61" r:id="rId2"/>
    <sheet name="Consolidation" sheetId="62" r:id="rId3"/>
    <sheet name="Salary Slip" sheetId="1" r:id="rId4"/>
  </sheets>
  <definedNames>
    <definedName name="_xlnm.Database">Database!$A$1:$AZ$99</definedName>
    <definedName name="_xlnm.Print_Area" localSheetId="2">Consolidation!$A$2:$R$38</definedName>
    <definedName name="_xlnm.Print_Area" localSheetId="3">'Salary Slip'!$A$1:$N$28</definedName>
  </definedNames>
  <calcPr calcId="124519"/>
</workbook>
</file>

<file path=xl/calcChain.xml><?xml version="1.0" encoding="utf-8"?>
<calcChain xmlns="http://schemas.openxmlformats.org/spreadsheetml/2006/main">
  <c r="N45" i="61"/>
  <c r="G44"/>
  <c r="F44"/>
  <c r="E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A43"/>
  <c r="AF43" s="1"/>
  <c r="A42"/>
  <c r="E42" s="1"/>
  <c r="A41"/>
  <c r="E41" s="1"/>
  <c r="A40"/>
  <c r="E40" s="1"/>
  <c r="A39"/>
  <c r="AF39" s="1"/>
  <c r="A38"/>
  <c r="AF38" s="1"/>
  <c r="A37"/>
  <c r="E37" s="1"/>
  <c r="A36"/>
  <c r="E36" s="1"/>
  <c r="A35"/>
  <c r="AF35" s="1"/>
  <c r="A34"/>
  <c r="AF34" s="1"/>
  <c r="A33"/>
  <c r="E33" s="1"/>
  <c r="A32"/>
  <c r="E32" s="1"/>
  <c r="A31"/>
  <c r="G31" s="1"/>
  <c r="A30"/>
  <c r="E30" s="1"/>
  <c r="A29"/>
  <c r="E29" s="1"/>
  <c r="A28"/>
  <c r="E28" s="1"/>
  <c r="A27"/>
  <c r="AF27" s="1"/>
  <c r="A26"/>
  <c r="E26" s="1"/>
  <c r="A25"/>
  <c r="E25" s="1"/>
  <c r="A24"/>
  <c r="G24" s="1"/>
  <c r="A23"/>
  <c r="D23" s="1"/>
  <c r="A22"/>
  <c r="C22" s="1"/>
  <c r="A21"/>
  <c r="F21" s="1"/>
  <c r="A20"/>
  <c r="G20" s="1"/>
  <c r="A19"/>
  <c r="D19" s="1"/>
  <c r="A18"/>
  <c r="G18" s="1"/>
  <c r="A17"/>
  <c r="F17" s="1"/>
  <c r="A16"/>
  <c r="G16" s="1"/>
  <c r="A15"/>
  <c r="C15" s="1"/>
  <c r="A14"/>
  <c r="C14" s="1"/>
  <c r="A13"/>
  <c r="F13" s="1"/>
  <c r="A12"/>
  <c r="G12" s="1"/>
  <c r="A11"/>
  <c r="C11" s="1"/>
  <c r="A10"/>
  <c r="G10" s="1"/>
  <c r="A9"/>
  <c r="F9" s="1"/>
  <c r="A8"/>
  <c r="G8" s="1"/>
  <c r="A7"/>
  <c r="D7" s="1"/>
  <c r="A6"/>
  <c r="D6" s="1"/>
  <c r="A5"/>
  <c r="F5" s="1"/>
  <c r="A4"/>
  <c r="E4" s="1"/>
  <c r="AF31"/>
  <c r="AP43" i="63"/>
  <c r="AP42"/>
  <c r="AP41"/>
  <c r="AP40"/>
  <c r="AP39"/>
  <c r="AP38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P6"/>
  <c r="AP5"/>
  <c r="AP4"/>
  <c r="B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K43"/>
  <c r="AK42"/>
  <c r="AK41"/>
  <c r="AK40"/>
  <c r="AK39"/>
  <c r="AK38"/>
  <c r="AK37"/>
  <c r="AK36"/>
  <c r="AK35"/>
  <c r="AK34"/>
  <c r="AK33"/>
  <c r="AK32"/>
  <c r="AK31"/>
  <c r="AK30"/>
  <c r="AK29"/>
  <c r="AK28"/>
  <c r="AK27"/>
  <c r="AK26"/>
  <c r="AK25"/>
  <c r="AK24"/>
  <c r="AK23"/>
  <c r="AK22"/>
  <c r="AK21"/>
  <c r="AK20"/>
  <c r="AK19"/>
  <c r="AK18"/>
  <c r="AK17"/>
  <c r="AK16"/>
  <c r="AK15"/>
  <c r="AK14"/>
  <c r="AK13"/>
  <c r="AK12"/>
  <c r="AK11"/>
  <c r="AK10"/>
  <c r="AK9"/>
  <c r="AK8"/>
  <c r="AK7"/>
  <c r="AK6"/>
  <c r="AK5"/>
  <c r="AK4"/>
  <c r="G4" i="61" s="1"/>
  <c r="E2" i="63"/>
  <c r="E1"/>
  <c r="AJ34"/>
  <c r="AJ35"/>
  <c r="AJ36"/>
  <c r="AJ37"/>
  <c r="AJ38"/>
  <c r="AJ39"/>
  <c r="AJ40"/>
  <c r="AJ41"/>
  <c r="AJ42"/>
  <c r="AJ43"/>
  <c r="C45" i="61"/>
  <c r="D45"/>
  <c r="H45"/>
  <c r="J45" s="1"/>
  <c r="K45"/>
  <c r="M45"/>
  <c r="O45"/>
  <c r="P45"/>
  <c r="R45"/>
  <c r="S45" s="1"/>
  <c r="T45"/>
  <c r="X45"/>
  <c r="AB45" s="1"/>
  <c r="AE45"/>
  <c r="AF45"/>
  <c r="P44"/>
  <c r="AE44"/>
  <c r="AF44"/>
  <c r="P43"/>
  <c r="AE43"/>
  <c r="P42"/>
  <c r="AE42"/>
  <c r="P41"/>
  <c r="AE41"/>
  <c r="AF41"/>
  <c r="P40"/>
  <c r="AE40"/>
  <c r="P39"/>
  <c r="AE39"/>
  <c r="P38"/>
  <c r="AE38"/>
  <c r="P37"/>
  <c r="AE37"/>
  <c r="P36"/>
  <c r="AE36"/>
  <c r="P35"/>
  <c r="AE35"/>
  <c r="P34"/>
  <c r="AE34"/>
  <c r="P33"/>
  <c r="AE33"/>
  <c r="AF33"/>
  <c r="P32"/>
  <c r="AE32"/>
  <c r="AF32"/>
  <c r="P31"/>
  <c r="AE31"/>
  <c r="P30"/>
  <c r="AE30"/>
  <c r="AF30"/>
  <c r="P29"/>
  <c r="AE29"/>
  <c r="P28"/>
  <c r="AE28"/>
  <c r="P27"/>
  <c r="AE27"/>
  <c r="P26"/>
  <c r="AE26"/>
  <c r="C46"/>
  <c r="D46"/>
  <c r="H46"/>
  <c r="J46"/>
  <c r="K46"/>
  <c r="L46"/>
  <c r="M46"/>
  <c r="N46"/>
  <c r="O46"/>
  <c r="P46"/>
  <c r="R46"/>
  <c r="S46"/>
  <c r="T46"/>
  <c r="W46"/>
  <c r="X46"/>
  <c r="AB46"/>
  <c r="AC46" s="1"/>
  <c r="AE46"/>
  <c r="AF46"/>
  <c r="C47"/>
  <c r="D47"/>
  <c r="H47"/>
  <c r="J47" s="1"/>
  <c r="K47"/>
  <c r="L47"/>
  <c r="M47"/>
  <c r="O47"/>
  <c r="P47"/>
  <c r="R47"/>
  <c r="S47" s="1"/>
  <c r="T47"/>
  <c r="W47"/>
  <c r="X47"/>
  <c r="AB47" s="1"/>
  <c r="AC47" s="1"/>
  <c r="AE47"/>
  <c r="AF47"/>
  <c r="C48"/>
  <c r="D48"/>
  <c r="H48"/>
  <c r="K48" s="1"/>
  <c r="L48"/>
  <c r="M48"/>
  <c r="P48"/>
  <c r="R48"/>
  <c r="S48" s="1"/>
  <c r="W48"/>
  <c r="AC48" s="1"/>
  <c r="X48"/>
  <c r="AB48" s="1"/>
  <c r="AE48"/>
  <c r="AF48"/>
  <c r="C49"/>
  <c r="D49"/>
  <c r="H49"/>
  <c r="L49" s="1"/>
  <c r="M49"/>
  <c r="P49"/>
  <c r="R49"/>
  <c r="S49" s="1"/>
  <c r="X49"/>
  <c r="AB49" s="1"/>
  <c r="AE49"/>
  <c r="AF49"/>
  <c r="C50"/>
  <c r="D50"/>
  <c r="H50"/>
  <c r="J50"/>
  <c r="K50"/>
  <c r="L50"/>
  <c r="M50"/>
  <c r="N50"/>
  <c r="O50"/>
  <c r="P50"/>
  <c r="R50"/>
  <c r="S50"/>
  <c r="T50"/>
  <c r="W50"/>
  <c r="X50"/>
  <c r="AB50"/>
  <c r="AC50" s="1"/>
  <c r="AE50"/>
  <c r="AF50"/>
  <c r="C51"/>
  <c r="D51"/>
  <c r="H51"/>
  <c r="J51" s="1"/>
  <c r="K51"/>
  <c r="L51"/>
  <c r="M51"/>
  <c r="O51"/>
  <c r="P51"/>
  <c r="R51"/>
  <c r="S51" s="1"/>
  <c r="T51"/>
  <c r="W51"/>
  <c r="X51"/>
  <c r="AB51" s="1"/>
  <c r="AC51" s="1"/>
  <c r="AE51"/>
  <c r="AF51"/>
  <c r="C52"/>
  <c r="D52"/>
  <c r="H52"/>
  <c r="K52" s="1"/>
  <c r="L52"/>
  <c r="M52"/>
  <c r="P52"/>
  <c r="R52"/>
  <c r="S52" s="1"/>
  <c r="W52"/>
  <c r="AC52" s="1"/>
  <c r="X52"/>
  <c r="AB52" s="1"/>
  <c r="AE52"/>
  <c r="AF52"/>
  <c r="C53"/>
  <c r="D53"/>
  <c r="H53"/>
  <c r="L53" s="1"/>
  <c r="M53"/>
  <c r="P53"/>
  <c r="R53"/>
  <c r="S53" s="1"/>
  <c r="X53"/>
  <c r="AB53" s="1"/>
  <c r="AE53"/>
  <c r="AF53"/>
  <c r="C54"/>
  <c r="D54"/>
  <c r="H54"/>
  <c r="J54"/>
  <c r="K54"/>
  <c r="L54"/>
  <c r="M54"/>
  <c r="N54"/>
  <c r="O54"/>
  <c r="P54"/>
  <c r="R54"/>
  <c r="S54"/>
  <c r="T54"/>
  <c r="W54"/>
  <c r="X54"/>
  <c r="AB54"/>
  <c r="AC54" s="1"/>
  <c r="AE54"/>
  <c r="AF54"/>
  <c r="P25"/>
  <c r="AE25"/>
  <c r="AF25"/>
  <c r="AE4"/>
  <c r="C5"/>
  <c r="AE5"/>
  <c r="AE6"/>
  <c r="AE7"/>
  <c r="AF7"/>
  <c r="C8"/>
  <c r="D8"/>
  <c r="AE8"/>
  <c r="AF8"/>
  <c r="D9"/>
  <c r="AE9"/>
  <c r="AF9"/>
  <c r="C10"/>
  <c r="D10"/>
  <c r="AE10"/>
  <c r="AF10"/>
  <c r="AE11"/>
  <c r="C12"/>
  <c r="D12"/>
  <c r="AE12"/>
  <c r="AF12"/>
  <c r="C13"/>
  <c r="AE13"/>
  <c r="AF13"/>
  <c r="D14"/>
  <c r="AE14"/>
  <c r="AF14"/>
  <c r="AE15"/>
  <c r="AF15"/>
  <c r="C16"/>
  <c r="D16"/>
  <c r="AE16"/>
  <c r="AF16"/>
  <c r="D17"/>
  <c r="AE17"/>
  <c r="AF17"/>
  <c r="C18"/>
  <c r="D18"/>
  <c r="AE18"/>
  <c r="AF18"/>
  <c r="AE19"/>
  <c r="C20"/>
  <c r="D20"/>
  <c r="AE20"/>
  <c r="AF20"/>
  <c r="D21"/>
  <c r="AE21"/>
  <c r="AF21"/>
  <c r="D22"/>
  <c r="AE22"/>
  <c r="AF22"/>
  <c r="AE23"/>
  <c r="AI44" i="63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F3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I2" s="1"/>
  <c r="E5" i="61" l="1"/>
  <c r="E7"/>
  <c r="E9"/>
  <c r="E11"/>
  <c r="E13"/>
  <c r="E15"/>
  <c r="E17"/>
  <c r="E19"/>
  <c r="E21"/>
  <c r="E23"/>
  <c r="E35"/>
  <c r="F4"/>
  <c r="F6"/>
  <c r="F8"/>
  <c r="F10"/>
  <c r="H10" s="1"/>
  <c r="F12"/>
  <c r="F14"/>
  <c r="F16"/>
  <c r="F18"/>
  <c r="H18" s="1"/>
  <c r="F20"/>
  <c r="F22"/>
  <c r="F24"/>
  <c r="F39"/>
  <c r="G5"/>
  <c r="G7"/>
  <c r="G9"/>
  <c r="G11"/>
  <c r="G13"/>
  <c r="G15"/>
  <c r="G17"/>
  <c r="G19"/>
  <c r="H19" s="1"/>
  <c r="O19" s="1"/>
  <c r="G21"/>
  <c r="G23"/>
  <c r="C21"/>
  <c r="C17"/>
  <c r="D13"/>
  <c r="C9"/>
  <c r="AF5"/>
  <c r="D5"/>
  <c r="AF29"/>
  <c r="AF37"/>
  <c r="D15"/>
  <c r="E6"/>
  <c r="E8"/>
  <c r="E10"/>
  <c r="E12"/>
  <c r="E14"/>
  <c r="E16"/>
  <c r="E18"/>
  <c r="E20"/>
  <c r="E22"/>
  <c r="E24"/>
  <c r="F7"/>
  <c r="F11"/>
  <c r="F15"/>
  <c r="F19"/>
  <c r="F23"/>
  <c r="F31"/>
  <c r="G6"/>
  <c r="H6" s="1"/>
  <c r="J6" s="1"/>
  <c r="K6" s="1"/>
  <c r="G14"/>
  <c r="G22"/>
  <c r="H22" s="1"/>
  <c r="J22" s="1"/>
  <c r="M22" s="1"/>
  <c r="G26"/>
  <c r="G42"/>
  <c r="H42" s="1"/>
  <c r="E31"/>
  <c r="H31" s="1"/>
  <c r="J31" s="1"/>
  <c r="F30"/>
  <c r="F38"/>
  <c r="G39"/>
  <c r="G34"/>
  <c r="AF26"/>
  <c r="E27"/>
  <c r="E43"/>
  <c r="F27"/>
  <c r="F35"/>
  <c r="F43"/>
  <c r="G30"/>
  <c r="G38"/>
  <c r="AF42"/>
  <c r="E39"/>
  <c r="F26"/>
  <c r="F34"/>
  <c r="F42"/>
  <c r="G27"/>
  <c r="G35"/>
  <c r="H35" s="1"/>
  <c r="J35" s="1"/>
  <c r="G43"/>
  <c r="H30"/>
  <c r="J30" s="1"/>
  <c r="AF28"/>
  <c r="AF36"/>
  <c r="E34"/>
  <c r="H34" s="1"/>
  <c r="J34" s="1"/>
  <c r="E38"/>
  <c r="F25"/>
  <c r="F29"/>
  <c r="F33"/>
  <c r="F37"/>
  <c r="F41"/>
  <c r="G25"/>
  <c r="G29"/>
  <c r="G33"/>
  <c r="G37"/>
  <c r="G41"/>
  <c r="F28"/>
  <c r="F32"/>
  <c r="F36"/>
  <c r="F40"/>
  <c r="G28"/>
  <c r="H28" s="1"/>
  <c r="G32"/>
  <c r="H32" s="1"/>
  <c r="G36"/>
  <c r="H36" s="1"/>
  <c r="J36" s="1"/>
  <c r="G40"/>
  <c r="H40" s="1"/>
  <c r="AF40"/>
  <c r="H8"/>
  <c r="J8" s="1"/>
  <c r="H12"/>
  <c r="P12" s="1"/>
  <c r="H16"/>
  <c r="H20"/>
  <c r="P20" s="1"/>
  <c r="H44"/>
  <c r="J44" s="1"/>
  <c r="H4"/>
  <c r="J4" s="1"/>
  <c r="J16"/>
  <c r="M16" s="1"/>
  <c r="P16"/>
  <c r="P19"/>
  <c r="P6"/>
  <c r="O22"/>
  <c r="O20"/>
  <c r="J20"/>
  <c r="M20" s="1"/>
  <c r="AF6"/>
  <c r="C6"/>
  <c r="D11"/>
  <c r="AF23"/>
  <c r="C23"/>
  <c r="AF19"/>
  <c r="C19"/>
  <c r="C7"/>
  <c r="AF11"/>
  <c r="AM5" i="63"/>
  <c r="AC2"/>
  <c r="G2"/>
  <c r="L2"/>
  <c r="P2"/>
  <c r="T2"/>
  <c r="X2"/>
  <c r="AB2"/>
  <c r="AF2"/>
  <c r="H2"/>
  <c r="M2"/>
  <c r="Q2"/>
  <c r="U2"/>
  <c r="Y2"/>
  <c r="AG2"/>
  <c r="F2"/>
  <c r="K2"/>
  <c r="O2"/>
  <c r="S2"/>
  <c r="W2"/>
  <c r="AA2"/>
  <c r="AE2"/>
  <c r="I2"/>
  <c r="N2"/>
  <c r="R2"/>
  <c r="V2"/>
  <c r="Z2"/>
  <c r="AD2"/>
  <c r="AH2"/>
  <c r="W45" i="61"/>
  <c r="AC45" s="1"/>
  <c r="L45"/>
  <c r="O44"/>
  <c r="L35"/>
  <c r="L34"/>
  <c r="K31"/>
  <c r="M31"/>
  <c r="L31"/>
  <c r="O31"/>
  <c r="N53"/>
  <c r="J53"/>
  <c r="J49"/>
  <c r="T53"/>
  <c r="O53"/>
  <c r="K53"/>
  <c r="N52"/>
  <c r="J52"/>
  <c r="T49"/>
  <c r="O49"/>
  <c r="K49"/>
  <c r="N48"/>
  <c r="J48"/>
  <c r="N49"/>
  <c r="W53"/>
  <c r="AC53" s="1"/>
  <c r="T52"/>
  <c r="O52"/>
  <c r="N51"/>
  <c r="W49"/>
  <c r="AC49" s="1"/>
  <c r="T48"/>
  <c r="O48"/>
  <c r="N47"/>
  <c r="K16"/>
  <c r="M8"/>
  <c r="L16"/>
  <c r="L8"/>
  <c r="L20"/>
  <c r="O16"/>
  <c r="O12"/>
  <c r="B1" i="1"/>
  <c r="A2" i="62" s="1"/>
  <c r="AJ1" i="61"/>
  <c r="J42" l="1"/>
  <c r="M42"/>
  <c r="O42"/>
  <c r="J18"/>
  <c r="M18"/>
  <c r="L18"/>
  <c r="N18"/>
  <c r="O18" s="1"/>
  <c r="K18"/>
  <c r="P18"/>
  <c r="P10"/>
  <c r="O10"/>
  <c r="J10"/>
  <c r="K10" s="1"/>
  <c r="H23"/>
  <c r="H15"/>
  <c r="M6"/>
  <c r="P22"/>
  <c r="M30"/>
  <c r="K35"/>
  <c r="T35" s="1"/>
  <c r="R35" s="1"/>
  <c r="S35" s="1"/>
  <c r="J19"/>
  <c r="K19" s="1"/>
  <c r="O6"/>
  <c r="J12"/>
  <c r="K12" s="1"/>
  <c r="H41"/>
  <c r="H25"/>
  <c r="H26"/>
  <c r="H14"/>
  <c r="H21"/>
  <c r="H17"/>
  <c r="H13"/>
  <c r="H9"/>
  <c r="H5"/>
  <c r="H11"/>
  <c r="H7"/>
  <c r="J26"/>
  <c r="L26"/>
  <c r="H27"/>
  <c r="T27" s="1"/>
  <c r="R27" s="1"/>
  <c r="S27" s="1"/>
  <c r="K30"/>
  <c r="T30" s="1"/>
  <c r="R30" s="1"/>
  <c r="S30" s="1"/>
  <c r="K34"/>
  <c r="H38"/>
  <c r="H39"/>
  <c r="O30"/>
  <c r="O34"/>
  <c r="O35"/>
  <c r="K36"/>
  <c r="L42"/>
  <c r="H43"/>
  <c r="L30"/>
  <c r="M34"/>
  <c r="M35"/>
  <c r="K42"/>
  <c r="J40"/>
  <c r="L40"/>
  <c r="K40"/>
  <c r="M40"/>
  <c r="O40"/>
  <c r="J28"/>
  <c r="M28"/>
  <c r="J32"/>
  <c r="L32"/>
  <c r="M26"/>
  <c r="O36"/>
  <c r="O41"/>
  <c r="M41"/>
  <c r="H29"/>
  <c r="T29" s="1"/>
  <c r="R29" s="1"/>
  <c r="S29" s="1"/>
  <c r="K26"/>
  <c r="T26" s="1"/>
  <c r="R26" s="1"/>
  <c r="S26" s="1"/>
  <c r="M36"/>
  <c r="K41"/>
  <c r="H33"/>
  <c r="L25"/>
  <c r="O26"/>
  <c r="L36"/>
  <c r="L41"/>
  <c r="H37"/>
  <c r="W37" s="1"/>
  <c r="K8"/>
  <c r="K28"/>
  <c r="L44"/>
  <c r="T44" s="1"/>
  <c r="R44" s="1"/>
  <c r="S44" s="1"/>
  <c r="P8"/>
  <c r="O8"/>
  <c r="O28"/>
  <c r="M44"/>
  <c r="L28"/>
  <c r="K44"/>
  <c r="M19"/>
  <c r="O32"/>
  <c r="K32"/>
  <c r="M32"/>
  <c r="N4"/>
  <c r="O4" s="1"/>
  <c r="P4"/>
  <c r="T25"/>
  <c r="R25" s="1"/>
  <c r="S25" s="1"/>
  <c r="W25" s="1"/>
  <c r="T33"/>
  <c r="R33" s="1"/>
  <c r="S33" s="1"/>
  <c r="T34"/>
  <c r="R34" s="1"/>
  <c r="S34" s="1"/>
  <c r="T28"/>
  <c r="R28" s="1"/>
  <c r="S28" s="1"/>
  <c r="L19"/>
  <c r="X19" s="1"/>
  <c r="AB19" s="1"/>
  <c r="T32"/>
  <c r="R32" s="1"/>
  <c r="S32" s="1"/>
  <c r="M12"/>
  <c r="K20"/>
  <c r="X20" s="1"/>
  <c r="AB20" s="1"/>
  <c r="M10"/>
  <c r="K22"/>
  <c r="L22"/>
  <c r="T16"/>
  <c r="R16" s="1"/>
  <c r="S16" s="1"/>
  <c r="W16" s="1"/>
  <c r="T31"/>
  <c r="R31" s="1"/>
  <c r="S31" s="1"/>
  <c r="W31" s="1"/>
  <c r="L10"/>
  <c r="L6"/>
  <c r="X6" s="1"/>
  <c r="AB6" s="1"/>
  <c r="AM4" i="63"/>
  <c r="AN4"/>
  <c r="X44" i="61"/>
  <c r="AB44" s="1"/>
  <c r="W44"/>
  <c r="X43"/>
  <c r="AB43" s="1"/>
  <c r="X42"/>
  <c r="AB42" s="1"/>
  <c r="T42"/>
  <c r="R42" s="1"/>
  <c r="S42" s="1"/>
  <c r="W42" s="1"/>
  <c r="X41"/>
  <c r="AB41" s="1"/>
  <c r="W41"/>
  <c r="X40"/>
  <c r="AB40" s="1"/>
  <c r="T40"/>
  <c r="R40" s="1"/>
  <c r="S40" s="1"/>
  <c r="W40" s="1"/>
  <c r="X39"/>
  <c r="AB39" s="1"/>
  <c r="W39"/>
  <c r="X38"/>
  <c r="AB38" s="1"/>
  <c r="X37"/>
  <c r="AB37" s="1"/>
  <c r="X36"/>
  <c r="AB36" s="1"/>
  <c r="T36"/>
  <c r="R36" s="1"/>
  <c r="S36" s="1"/>
  <c r="W36" s="1"/>
  <c r="X35"/>
  <c r="AB35" s="1"/>
  <c r="W35"/>
  <c r="X34"/>
  <c r="AB34" s="1"/>
  <c r="W34"/>
  <c r="X33"/>
  <c r="AB33" s="1"/>
  <c r="W33"/>
  <c r="X32"/>
  <c r="AB32" s="1"/>
  <c r="W32"/>
  <c r="X31"/>
  <c r="AB31" s="1"/>
  <c r="X30"/>
  <c r="AB30" s="1"/>
  <c r="W30"/>
  <c r="X29"/>
  <c r="AB29" s="1"/>
  <c r="W29"/>
  <c r="X28"/>
  <c r="AB28" s="1"/>
  <c r="W28"/>
  <c r="X27"/>
  <c r="AB27" s="1"/>
  <c r="W27"/>
  <c r="X26"/>
  <c r="AB26" s="1"/>
  <c r="W26"/>
  <c r="X25"/>
  <c r="AB25" s="1"/>
  <c r="X16"/>
  <c r="AB16" s="1"/>
  <c r="M4"/>
  <c r="X18"/>
  <c r="AB18" s="1"/>
  <c r="T18"/>
  <c r="R18" s="1"/>
  <c r="S18" s="1"/>
  <c r="W18" s="1"/>
  <c r="X8"/>
  <c r="AB8" s="1"/>
  <c r="K4"/>
  <c r="L4"/>
  <c r="AI1"/>
  <c r="J11" l="1"/>
  <c r="O11"/>
  <c r="P11"/>
  <c r="J9"/>
  <c r="O9"/>
  <c r="P9"/>
  <c r="J17"/>
  <c r="P17"/>
  <c r="O17"/>
  <c r="J14"/>
  <c r="P14"/>
  <c r="M14"/>
  <c r="L14"/>
  <c r="O14"/>
  <c r="K14"/>
  <c r="J25"/>
  <c r="K25"/>
  <c r="P23"/>
  <c r="J23"/>
  <c r="O23"/>
  <c r="M23"/>
  <c r="P7"/>
  <c r="N7"/>
  <c r="O7" s="1"/>
  <c r="J7"/>
  <c r="J5"/>
  <c r="K5" s="1"/>
  <c r="L5"/>
  <c r="P5"/>
  <c r="N5"/>
  <c r="O5" s="1"/>
  <c r="J13"/>
  <c r="P13"/>
  <c r="O13"/>
  <c r="P21"/>
  <c r="O21"/>
  <c r="J21"/>
  <c r="M21"/>
  <c r="J41"/>
  <c r="T41"/>
  <c r="R41" s="1"/>
  <c r="S41" s="1"/>
  <c r="O15"/>
  <c r="J15"/>
  <c r="P15"/>
  <c r="K17"/>
  <c r="L9"/>
  <c r="L12"/>
  <c r="X12" s="1"/>
  <c r="AB12" s="1"/>
  <c r="T8"/>
  <c r="R8" s="1"/>
  <c r="S8" s="1"/>
  <c r="W8" s="1"/>
  <c r="M25"/>
  <c r="J38"/>
  <c r="K38"/>
  <c r="M38"/>
  <c r="O38"/>
  <c r="L38"/>
  <c r="J39"/>
  <c r="M39"/>
  <c r="L39"/>
  <c r="O39"/>
  <c r="K39"/>
  <c r="T39" s="1"/>
  <c r="R39" s="1"/>
  <c r="S39" s="1"/>
  <c r="J27"/>
  <c r="L27"/>
  <c r="M27"/>
  <c r="O27"/>
  <c r="K27"/>
  <c r="T38"/>
  <c r="R38" s="1"/>
  <c r="S38" s="1"/>
  <c r="W38" s="1"/>
  <c r="J43"/>
  <c r="K43"/>
  <c r="M43"/>
  <c r="L43"/>
  <c r="O43"/>
  <c r="W43"/>
  <c r="AC43" s="1"/>
  <c r="T43"/>
  <c r="R43" s="1"/>
  <c r="S43" s="1"/>
  <c r="J29"/>
  <c r="M29"/>
  <c r="L29"/>
  <c r="O29"/>
  <c r="K29"/>
  <c r="J33"/>
  <c r="M33"/>
  <c r="L33"/>
  <c r="O33"/>
  <c r="K33"/>
  <c r="J37"/>
  <c r="M37"/>
  <c r="L37"/>
  <c r="O37"/>
  <c r="K37"/>
  <c r="T37" s="1"/>
  <c r="R37" s="1"/>
  <c r="S37" s="1"/>
  <c r="T10"/>
  <c r="R10" s="1"/>
  <c r="S10" s="1"/>
  <c r="W10" s="1"/>
  <c r="X10"/>
  <c r="AB10" s="1"/>
  <c r="T19"/>
  <c r="R19" s="1"/>
  <c r="S19" s="1"/>
  <c r="W19" s="1"/>
  <c r="AC19" s="1"/>
  <c r="T20"/>
  <c r="R20" s="1"/>
  <c r="S20" s="1"/>
  <c r="W20" s="1"/>
  <c r="AC20" s="1"/>
  <c r="T12"/>
  <c r="R12" s="1"/>
  <c r="S12" s="1"/>
  <c r="W12" s="1"/>
  <c r="AC12" s="1"/>
  <c r="AC16"/>
  <c r="X22"/>
  <c r="AB22" s="1"/>
  <c r="AC8"/>
  <c r="T6"/>
  <c r="R6" s="1"/>
  <c r="S6" s="1"/>
  <c r="W6" s="1"/>
  <c r="AC6" s="1"/>
  <c r="AC18"/>
  <c r="T22"/>
  <c r="R22" s="1"/>
  <c r="S22" s="1"/>
  <c r="W22" s="1"/>
  <c r="AN5" i="63"/>
  <c r="AO4"/>
  <c r="AC36" i="61"/>
  <c r="AC40"/>
  <c r="AC42"/>
  <c r="AC44"/>
  <c r="AC41"/>
  <c r="AC39"/>
  <c r="AC38"/>
  <c r="AC37"/>
  <c r="AC35"/>
  <c r="AC34"/>
  <c r="AC33"/>
  <c r="AC32"/>
  <c r="AC31"/>
  <c r="AC30"/>
  <c r="AC29"/>
  <c r="AC28"/>
  <c r="AC27"/>
  <c r="AC26"/>
  <c r="AC25"/>
  <c r="X4"/>
  <c r="AB4" s="1"/>
  <c r="T4"/>
  <c r="R4" s="1"/>
  <c r="S4" s="1"/>
  <c r="W4" s="1"/>
  <c r="AH1"/>
  <c r="X5" l="1"/>
  <c r="AB5" s="1"/>
  <c r="K21"/>
  <c r="L21"/>
  <c r="M7"/>
  <c r="K7"/>
  <c r="L7"/>
  <c r="M9"/>
  <c r="K9"/>
  <c r="M11"/>
  <c r="L11"/>
  <c r="M5"/>
  <c r="T5" s="1"/>
  <c r="R5" s="1"/>
  <c r="S5" s="1"/>
  <c r="W5" s="1"/>
  <c r="AC5" s="1"/>
  <c r="M15"/>
  <c r="K15"/>
  <c r="L15"/>
  <c r="M13"/>
  <c r="K13"/>
  <c r="L13"/>
  <c r="K23"/>
  <c r="X23" s="1"/>
  <c r="AB23" s="1"/>
  <c r="L23"/>
  <c r="T14"/>
  <c r="R14" s="1"/>
  <c r="S14" s="1"/>
  <c r="W14" s="1"/>
  <c r="AC14" s="1"/>
  <c r="X14"/>
  <c r="AB14" s="1"/>
  <c r="M17"/>
  <c r="L17"/>
  <c r="K11"/>
  <c r="T11" s="1"/>
  <c r="R11" s="1"/>
  <c r="S11" s="1"/>
  <c r="W11" s="1"/>
  <c r="AC10"/>
  <c r="AC22"/>
  <c r="AN6" i="63"/>
  <c r="AO5"/>
  <c r="AC4" i="61"/>
  <c r="P26" i="62"/>
  <c r="O26"/>
  <c r="N26"/>
  <c r="K26"/>
  <c r="J26"/>
  <c r="C26"/>
  <c r="B26"/>
  <c r="T13" i="61" l="1"/>
  <c r="R13" s="1"/>
  <c r="S13" s="1"/>
  <c r="W13" s="1"/>
  <c r="AC13" s="1"/>
  <c r="X13"/>
  <c r="AB13" s="1"/>
  <c r="T9"/>
  <c r="R9" s="1"/>
  <c r="S9" s="1"/>
  <c r="W9" s="1"/>
  <c r="AC9" s="1"/>
  <c r="X9"/>
  <c r="AB9" s="1"/>
  <c r="X21"/>
  <c r="AB21" s="1"/>
  <c r="T21"/>
  <c r="R21" s="1"/>
  <c r="S21" s="1"/>
  <c r="W21" s="1"/>
  <c r="X11"/>
  <c r="AB11" s="1"/>
  <c r="T17"/>
  <c r="R17" s="1"/>
  <c r="S17" s="1"/>
  <c r="W17" s="1"/>
  <c r="AC17" s="1"/>
  <c r="X17"/>
  <c r="AB17" s="1"/>
  <c r="T15"/>
  <c r="R15" s="1"/>
  <c r="S15" s="1"/>
  <c r="W15" s="1"/>
  <c r="AC15" s="1"/>
  <c r="X15"/>
  <c r="AB15" s="1"/>
  <c r="X7"/>
  <c r="AB7" s="1"/>
  <c r="T7"/>
  <c r="R7" s="1"/>
  <c r="S7" s="1"/>
  <c r="W7" s="1"/>
  <c r="AC11"/>
  <c r="T23"/>
  <c r="R23" s="1"/>
  <c r="S23" s="1"/>
  <c r="W23" s="1"/>
  <c r="AC23" s="1"/>
  <c r="AN7" i="63"/>
  <c r="AO6"/>
  <c r="B12" i="1"/>
  <c r="AC7" i="61" l="1"/>
  <c r="AC21"/>
  <c r="AN8" i="63"/>
  <c r="AO7"/>
  <c r="C23" i="62"/>
  <c r="C24"/>
  <c r="AN9" i="63" l="1"/>
  <c r="AO8"/>
  <c r="B24" i="62"/>
  <c r="Q20" i="1"/>
  <c r="F19" s="1"/>
  <c r="AN10" i="63" l="1"/>
  <c r="AO9"/>
  <c r="AE24" i="61"/>
  <c r="AN11" i="63" l="1"/>
  <c r="AO10"/>
  <c r="M32" i="62"/>
  <c r="P25"/>
  <c r="O25"/>
  <c r="N25"/>
  <c r="K25"/>
  <c r="J25"/>
  <c r="C25"/>
  <c r="B25"/>
  <c r="P24"/>
  <c r="O24"/>
  <c r="N24"/>
  <c r="K24"/>
  <c r="J24"/>
  <c r="P23"/>
  <c r="O23"/>
  <c r="N23"/>
  <c r="K23"/>
  <c r="J23"/>
  <c r="B23"/>
  <c r="P22"/>
  <c r="O22"/>
  <c r="N22"/>
  <c r="K22"/>
  <c r="J22"/>
  <c r="C22"/>
  <c r="B22"/>
  <c r="P21"/>
  <c r="O21"/>
  <c r="N21"/>
  <c r="K21"/>
  <c r="J21"/>
  <c r="C21"/>
  <c r="B21"/>
  <c r="R4"/>
  <c r="P20"/>
  <c r="O20"/>
  <c r="N20"/>
  <c r="P19"/>
  <c r="O19"/>
  <c r="N19"/>
  <c r="P18"/>
  <c r="O18"/>
  <c r="N18"/>
  <c r="P17"/>
  <c r="O17"/>
  <c r="N17"/>
  <c r="P16"/>
  <c r="O16"/>
  <c r="N16"/>
  <c r="P15"/>
  <c r="O15"/>
  <c r="N15"/>
  <c r="P14"/>
  <c r="O14"/>
  <c r="N14"/>
  <c r="P13"/>
  <c r="O13"/>
  <c r="N13"/>
  <c r="P12"/>
  <c r="O12"/>
  <c r="N12"/>
  <c r="P11"/>
  <c r="O11"/>
  <c r="N11"/>
  <c r="P10"/>
  <c r="O10"/>
  <c r="N10"/>
  <c r="P9"/>
  <c r="O9"/>
  <c r="N9"/>
  <c r="P8"/>
  <c r="O8"/>
  <c r="N8"/>
  <c r="P7"/>
  <c r="O7"/>
  <c r="N7"/>
  <c r="P6"/>
  <c r="O6"/>
  <c r="N6"/>
  <c r="M4"/>
  <c r="Q5"/>
  <c r="P5"/>
  <c r="O5"/>
  <c r="N5"/>
  <c r="M5"/>
  <c r="D4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L4"/>
  <c r="K5"/>
  <c r="J5"/>
  <c r="G5"/>
  <c r="F5"/>
  <c r="E5"/>
  <c r="D5"/>
  <c r="I5"/>
  <c r="H5"/>
  <c r="C20"/>
  <c r="C19"/>
  <c r="C18"/>
  <c r="C17"/>
  <c r="C16"/>
  <c r="C15"/>
  <c r="C14"/>
  <c r="C13"/>
  <c r="C12"/>
  <c r="C11"/>
  <c r="C10"/>
  <c r="C9"/>
  <c r="C8"/>
  <c r="C7"/>
  <c r="C6"/>
  <c r="B20"/>
  <c r="B19"/>
  <c r="B18"/>
  <c r="B17"/>
  <c r="B16"/>
  <c r="B15"/>
  <c r="B14"/>
  <c r="B13"/>
  <c r="B12"/>
  <c r="B11"/>
  <c r="B10"/>
  <c r="B9"/>
  <c r="B8"/>
  <c r="B7"/>
  <c r="B6"/>
  <c r="C4" i="1"/>
  <c r="B2"/>
  <c r="AN12" i="63" l="1"/>
  <c r="AO11"/>
  <c r="A7" i="62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Q21" i="1"/>
  <c r="F17" s="1"/>
  <c r="Q19"/>
  <c r="F18" s="1"/>
  <c r="Q16"/>
  <c r="Q15"/>
  <c r="Q7"/>
  <c r="Q4"/>
  <c r="Q6"/>
  <c r="Q5"/>
  <c r="AN13" i="63" l="1"/>
  <c r="AO12"/>
  <c r="Q3" i="1"/>
  <c r="B1" i="61"/>
  <c r="C1" s="1"/>
  <c r="D1" s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N14" i="63" l="1"/>
  <c r="AO13"/>
  <c r="H24" i="61"/>
  <c r="I4" i="1"/>
  <c r="G4"/>
  <c r="P22"/>
  <c r="P17"/>
  <c r="M5"/>
  <c r="AN15" i="63" l="1"/>
  <c r="AO14"/>
  <c r="H11" i="62"/>
  <c r="H19"/>
  <c r="G19"/>
  <c r="F8"/>
  <c r="H8"/>
  <c r="G8"/>
  <c r="H12"/>
  <c r="H16"/>
  <c r="E16"/>
  <c r="H20"/>
  <c r="H24"/>
  <c r="G24"/>
  <c r="H15"/>
  <c r="G13"/>
  <c r="H13"/>
  <c r="H21"/>
  <c r="G21"/>
  <c r="H25"/>
  <c r="H7"/>
  <c r="F7"/>
  <c r="H23"/>
  <c r="H9"/>
  <c r="H17"/>
  <c r="G17"/>
  <c r="G10"/>
  <c r="H10"/>
  <c r="H14"/>
  <c r="H18"/>
  <c r="G18"/>
  <c r="H22"/>
  <c r="G22"/>
  <c r="J24" i="61"/>
  <c r="M24" s="1"/>
  <c r="P24"/>
  <c r="H26" i="62" s="1"/>
  <c r="O24" i="61"/>
  <c r="G26" i="62" s="1"/>
  <c r="H6"/>
  <c r="F6"/>
  <c r="G11"/>
  <c r="G23"/>
  <c r="F21"/>
  <c r="G25"/>
  <c r="G12"/>
  <c r="G15"/>
  <c r="G14"/>
  <c r="G16"/>
  <c r="AN16" i="63" l="1"/>
  <c r="AO15"/>
  <c r="L24" i="61"/>
  <c r="E26" i="62" s="1"/>
  <c r="E17"/>
  <c r="F10"/>
  <c r="K24" i="61"/>
  <c r="F18" i="62"/>
  <c r="F17"/>
  <c r="E11"/>
  <c r="E22"/>
  <c r="E10"/>
  <c r="E24"/>
  <c r="E20"/>
  <c r="F23"/>
  <c r="G20"/>
  <c r="G9"/>
  <c r="F25"/>
  <c r="E7"/>
  <c r="G7"/>
  <c r="F16"/>
  <c r="G6"/>
  <c r="E6"/>
  <c r="D17"/>
  <c r="D13"/>
  <c r="D6"/>
  <c r="D11"/>
  <c r="D10"/>
  <c r="D15"/>
  <c r="D19"/>
  <c r="D9"/>
  <c r="E25"/>
  <c r="F26"/>
  <c r="D24"/>
  <c r="F22"/>
  <c r="E23"/>
  <c r="F11"/>
  <c r="E21"/>
  <c r="Q13" i="1"/>
  <c r="F20" i="62"/>
  <c r="E15"/>
  <c r="F9"/>
  <c r="E19"/>
  <c r="F12"/>
  <c r="E9"/>
  <c r="E13"/>
  <c r="E14"/>
  <c r="E18"/>
  <c r="F15"/>
  <c r="E12"/>
  <c r="AN17" i="63" l="1"/>
  <c r="AO16"/>
  <c r="X24" i="61"/>
  <c r="AB24" s="1"/>
  <c r="T24"/>
  <c r="R24" s="1"/>
  <c r="S24" s="1"/>
  <c r="I26" i="62" s="1"/>
  <c r="F19"/>
  <c r="D14"/>
  <c r="D26"/>
  <c r="D22"/>
  <c r="E8"/>
  <c r="F13"/>
  <c r="F24"/>
  <c r="Q12" i="1"/>
  <c r="M6" i="62"/>
  <c r="Q6" s="1"/>
  <c r="D18"/>
  <c r="D21"/>
  <c r="M10"/>
  <c r="Q10" s="1"/>
  <c r="M17"/>
  <c r="Q17" s="1"/>
  <c r="M19"/>
  <c r="Q19" s="1"/>
  <c r="M24"/>
  <c r="Q24" s="1"/>
  <c r="D12"/>
  <c r="D20"/>
  <c r="D25"/>
  <c r="D16"/>
  <c r="D8"/>
  <c r="D7"/>
  <c r="M23"/>
  <c r="Q23" s="1"/>
  <c r="Q9" i="1"/>
  <c r="D23" i="62"/>
  <c r="F14"/>
  <c r="Q10" i="1"/>
  <c r="Q11"/>
  <c r="L26" i="62" l="1"/>
  <c r="AN18" i="63"/>
  <c r="AO17"/>
  <c r="M26" i="62"/>
  <c r="Q26" s="1"/>
  <c r="I10"/>
  <c r="L10" s="1"/>
  <c r="R10" s="1"/>
  <c r="W24" i="61"/>
  <c r="AC24" s="1"/>
  <c r="I17" i="62"/>
  <c r="L17" s="1"/>
  <c r="R17" s="1"/>
  <c r="I6"/>
  <c r="L6" s="1"/>
  <c r="R6" s="1"/>
  <c r="M13"/>
  <c r="Q13" s="1"/>
  <c r="M11"/>
  <c r="Q11" s="1"/>
  <c r="M15"/>
  <c r="Q15" s="1"/>
  <c r="M18"/>
  <c r="Q18" s="1"/>
  <c r="M14"/>
  <c r="Q14" s="1"/>
  <c r="M25"/>
  <c r="Q25" s="1"/>
  <c r="M12"/>
  <c r="Q12" s="1"/>
  <c r="M9"/>
  <c r="Q9" s="1"/>
  <c r="M20"/>
  <c r="Q20" s="1"/>
  <c r="M21"/>
  <c r="Q21" s="1"/>
  <c r="M22"/>
  <c r="Q22" s="1"/>
  <c r="M16"/>
  <c r="Q16" s="1"/>
  <c r="M8"/>
  <c r="Q8" s="1"/>
  <c r="M7"/>
  <c r="Q7" s="1"/>
  <c r="Q18" i="1"/>
  <c r="R26" i="62" l="1"/>
  <c r="AN19" i="63"/>
  <c r="AO18"/>
  <c r="I25" i="62"/>
  <c r="L25" s="1"/>
  <c r="R25" s="1"/>
  <c r="I18"/>
  <c r="L18" s="1"/>
  <c r="R18" s="1"/>
  <c r="I7"/>
  <c r="L7" s="1"/>
  <c r="R7" s="1"/>
  <c r="I9"/>
  <c r="L9" s="1"/>
  <c r="R9" s="1"/>
  <c r="I23"/>
  <c r="L23" s="1"/>
  <c r="R23" s="1"/>
  <c r="I16"/>
  <c r="L16" s="1"/>
  <c r="R16" s="1"/>
  <c r="I12"/>
  <c r="L12" s="1"/>
  <c r="R12" s="1"/>
  <c r="I15"/>
  <c r="L15" s="1"/>
  <c r="R15" s="1"/>
  <c r="I21"/>
  <c r="L21" s="1"/>
  <c r="R21" s="1"/>
  <c r="I22"/>
  <c r="L22" s="1"/>
  <c r="R22" s="1"/>
  <c r="I14"/>
  <c r="L14" s="1"/>
  <c r="R14" s="1"/>
  <c r="I11"/>
  <c r="L11" s="1"/>
  <c r="R11" s="1"/>
  <c r="I13"/>
  <c r="L13" s="1"/>
  <c r="R13" s="1"/>
  <c r="I19"/>
  <c r="L19" s="1"/>
  <c r="R19" s="1"/>
  <c r="I24"/>
  <c r="L24" s="1"/>
  <c r="R24" s="1"/>
  <c r="Q14" i="1"/>
  <c r="I20" i="62"/>
  <c r="L20" s="1"/>
  <c r="R20" s="1"/>
  <c r="I8"/>
  <c r="L8" s="1"/>
  <c r="R8" s="1"/>
  <c r="Q22" i="1"/>
  <c r="F16"/>
  <c r="H24"/>
  <c r="M7"/>
  <c r="M6"/>
  <c r="F12"/>
  <c r="F11"/>
  <c r="AN20" i="63" l="1"/>
  <c r="AO19"/>
  <c r="R27" i="62"/>
  <c r="M8" i="1"/>
  <c r="M9" s="1"/>
  <c r="B28" i="62"/>
  <c r="AN21" i="63" l="1"/>
  <c r="AO20"/>
  <c r="F9" i="1"/>
  <c r="F8"/>
  <c r="AN22" i="63" l="1"/>
  <c r="AO21"/>
  <c r="F7" i="1"/>
  <c r="F6"/>
  <c r="AN23" i="63" l="1"/>
  <c r="AO22"/>
  <c r="F10" i="1"/>
  <c r="H13" s="1"/>
  <c r="AN24" i="63" l="1"/>
  <c r="AO23"/>
  <c r="Q17" i="1"/>
  <c r="H5"/>
  <c r="AN25" i="63" l="1"/>
  <c r="AO24"/>
  <c r="H14" i="1"/>
  <c r="F20"/>
  <c r="H21" s="1"/>
  <c r="AN26" i="63" l="1"/>
  <c r="AO25"/>
  <c r="H23" i="1"/>
  <c r="H25" s="1"/>
  <c r="I24"/>
  <c r="AN27" i="63" l="1"/>
  <c r="AO26"/>
  <c r="J3" i="61"/>
  <c r="A3" i="62"/>
  <c r="C24" i="61"/>
  <c r="AF24"/>
  <c r="D24"/>
  <c r="B27" i="1"/>
  <c r="M29" i="62" s="1"/>
  <c r="AN28" i="63" l="1"/>
  <c r="AO27"/>
  <c r="AN29" l="1"/>
  <c r="AO28"/>
  <c r="AN30" l="1"/>
  <c r="AO29"/>
  <c r="AN31" l="1"/>
  <c r="AO30"/>
  <c r="AN32" l="1"/>
  <c r="AO31"/>
  <c r="AN33" l="1"/>
  <c r="AO32"/>
  <c r="AN34" l="1"/>
  <c r="AO33"/>
  <c r="AN35" l="1"/>
  <c r="AO34"/>
  <c r="AN36" l="1"/>
  <c r="AO35"/>
  <c r="AN37" l="1"/>
  <c r="AO36"/>
  <c r="AN38" l="1"/>
  <c r="AO37"/>
  <c r="AN39" l="1"/>
  <c r="AO38"/>
  <c r="AN40" l="1"/>
  <c r="AO39"/>
  <c r="AN41" l="1"/>
  <c r="AO40"/>
  <c r="AN42" l="1"/>
  <c r="AO41"/>
  <c r="AN43" l="1"/>
  <c r="AO43" s="1"/>
  <c r="AO42"/>
</calcChain>
</file>

<file path=xl/sharedStrings.xml><?xml version="1.0" encoding="utf-8"?>
<sst xmlns="http://schemas.openxmlformats.org/spreadsheetml/2006/main" count="1013" uniqueCount="166">
  <si>
    <t>Basic Payment</t>
  </si>
  <si>
    <t>Rs.</t>
  </si>
  <si>
    <t>A</t>
  </si>
  <si>
    <t>Total Attendance</t>
  </si>
  <si>
    <t>Total Leave</t>
  </si>
  <si>
    <t>B</t>
  </si>
  <si>
    <t>I</t>
  </si>
  <si>
    <t>II</t>
  </si>
  <si>
    <t>III</t>
  </si>
  <si>
    <t>IV</t>
  </si>
  <si>
    <t>Name:</t>
  </si>
  <si>
    <t>V</t>
  </si>
  <si>
    <t>Total Salary Days</t>
  </si>
  <si>
    <t>C</t>
  </si>
  <si>
    <t>Allowed Leave</t>
  </si>
  <si>
    <t>Loss of Pay days</t>
  </si>
  <si>
    <t>SALARY AFTER DEDUCTIONS</t>
  </si>
  <si>
    <t>Less Salary Advance</t>
  </si>
  <si>
    <t>Rs</t>
  </si>
  <si>
    <t>NAME</t>
  </si>
  <si>
    <t>DEDUCTIONS</t>
  </si>
  <si>
    <t>TOTAL LEAVE DAYS</t>
  </si>
  <si>
    <t>SALARY ADVANCE</t>
  </si>
  <si>
    <t>BONUS</t>
  </si>
  <si>
    <t>HOUSE RENT ALLOWANCE</t>
  </si>
  <si>
    <t>Name of Employee</t>
  </si>
  <si>
    <t>BASIC SALARY</t>
  </si>
  <si>
    <t>DEARNESS ALLOWANCE</t>
  </si>
  <si>
    <t>Dearness Allowance</t>
  </si>
  <si>
    <t>CONVEYANCE</t>
  </si>
  <si>
    <t>Conveyance</t>
  </si>
  <si>
    <t>MEDICAL EXPENSES</t>
  </si>
  <si>
    <t>House Rent Allowance</t>
  </si>
  <si>
    <t>Medical Expenses</t>
  </si>
  <si>
    <t>SPECIAL</t>
  </si>
  <si>
    <t xml:space="preserve">Special </t>
  </si>
  <si>
    <t>VI</t>
  </si>
  <si>
    <t>VII</t>
  </si>
  <si>
    <t>Bonus</t>
  </si>
  <si>
    <t>OTHERS</t>
  </si>
  <si>
    <t>VIII</t>
  </si>
  <si>
    <t>ADDITIONS</t>
  </si>
  <si>
    <t>TOTAL DAYS OF THE MONTH</t>
  </si>
  <si>
    <t>CONTRIBUTION TO PF</t>
  </si>
  <si>
    <t>TOTAL ALLOWED LEAVE</t>
  </si>
  <si>
    <t>a.Contribution to PF</t>
  </si>
  <si>
    <t>TDS</t>
  </si>
  <si>
    <t>d.TDS</t>
  </si>
  <si>
    <t>Total Deductions</t>
  </si>
  <si>
    <t>Total Gross Salary</t>
  </si>
  <si>
    <t>CTC</t>
  </si>
  <si>
    <t>TOTAL</t>
  </si>
  <si>
    <t>NET TAKE HOME</t>
  </si>
  <si>
    <t xml:space="preserve">Deductions </t>
  </si>
  <si>
    <t>DESIGNATION</t>
  </si>
  <si>
    <t>Accountant</t>
  </si>
  <si>
    <t>Name</t>
  </si>
  <si>
    <t>Designation</t>
  </si>
  <si>
    <t>Basic Salary</t>
  </si>
  <si>
    <t>DA</t>
  </si>
  <si>
    <t>HRA</t>
  </si>
  <si>
    <t>Special</t>
  </si>
  <si>
    <t>TOTAL GROSS SALARY</t>
  </si>
  <si>
    <t>Contribution to PF</t>
  </si>
  <si>
    <t>Salary Advance</t>
  </si>
  <si>
    <t>Worked Days</t>
  </si>
  <si>
    <t>Leave taken</t>
  </si>
  <si>
    <t>Managing Director</t>
  </si>
  <si>
    <t>Chief Technical Officer</t>
  </si>
  <si>
    <t>Project Manager</t>
  </si>
  <si>
    <t>Senior Web Developer</t>
  </si>
  <si>
    <t>Rijo Paul</t>
  </si>
  <si>
    <t>Web Developer</t>
  </si>
  <si>
    <t>Senior Ux/Ui Developer</t>
  </si>
  <si>
    <t>Ux/Ui Designer</t>
  </si>
  <si>
    <t>Vinudas K.S</t>
  </si>
  <si>
    <t>Divya Kumar</t>
  </si>
  <si>
    <t>Shilpa R</t>
  </si>
  <si>
    <t>Sindhu J.P</t>
  </si>
  <si>
    <t>Deepthi P.S</t>
  </si>
  <si>
    <t>QAA</t>
  </si>
  <si>
    <t>Conv Working</t>
  </si>
  <si>
    <t>Medi Working</t>
  </si>
  <si>
    <t>Spec working</t>
  </si>
  <si>
    <t>Total working</t>
  </si>
  <si>
    <t>Month</t>
  </si>
  <si>
    <t>Year</t>
  </si>
  <si>
    <t>TOTAL DEDUCTIONS</t>
  </si>
  <si>
    <t>NET PAYABLE</t>
  </si>
  <si>
    <t>Male</t>
  </si>
  <si>
    <t>Female</t>
  </si>
  <si>
    <t>Prefix</t>
  </si>
  <si>
    <t>Sl No</t>
  </si>
  <si>
    <t>Signature</t>
  </si>
  <si>
    <t>Sayad K M</t>
  </si>
  <si>
    <t>Ajil k Mohanan</t>
  </si>
  <si>
    <t>Edison ML</t>
  </si>
  <si>
    <t>Basil P E</t>
  </si>
  <si>
    <t>PF Applicable</t>
  </si>
  <si>
    <t>Profession Tax</t>
  </si>
  <si>
    <t>PROFESSION TAX</t>
  </si>
  <si>
    <t>c.Profession Tax</t>
  </si>
  <si>
    <t>b.Salary Advance</t>
  </si>
  <si>
    <t>Jobin George</t>
  </si>
  <si>
    <t>TA</t>
  </si>
  <si>
    <t>Lijin k c</t>
  </si>
  <si>
    <t>Jismon Tomy</t>
  </si>
  <si>
    <t>Sharafali P</t>
  </si>
  <si>
    <t>Yes</t>
  </si>
  <si>
    <t>Medical Bill Submitted</t>
  </si>
  <si>
    <t>Medical Bill Amount</t>
  </si>
  <si>
    <t>Gender</t>
  </si>
  <si>
    <t>Your Company Name</t>
  </si>
  <si>
    <t>ABC &amp; Company Ltd</t>
  </si>
  <si>
    <t>Name of Authorised Signatory</t>
  </si>
  <si>
    <t>Raj Sharma</t>
  </si>
  <si>
    <t>Sharad Gandhi</t>
  </si>
  <si>
    <t>Danish D'Souza</t>
  </si>
  <si>
    <t>Pawan Patil</t>
  </si>
  <si>
    <t>Joseph P</t>
  </si>
  <si>
    <t>Aakash Patel</t>
  </si>
  <si>
    <t>Ganesh Rahu</t>
  </si>
  <si>
    <t>Total</t>
  </si>
  <si>
    <t>Sun</t>
  </si>
  <si>
    <t>Summary</t>
  </si>
  <si>
    <t>Employee Name</t>
  </si>
  <si>
    <t>Emp ID</t>
  </si>
  <si>
    <t>Present</t>
  </si>
  <si>
    <t>P</t>
  </si>
  <si>
    <t>EM1024</t>
  </si>
  <si>
    <t>EM1025</t>
  </si>
  <si>
    <t>EM1026</t>
  </si>
  <si>
    <t>EM1027</t>
  </si>
  <si>
    <t>EM1028</t>
  </si>
  <si>
    <t>EM1029</t>
  </si>
  <si>
    <t>EM1030</t>
  </si>
  <si>
    <t>EM1031</t>
  </si>
  <si>
    <t>EM1032</t>
  </si>
  <si>
    <t>EM1033</t>
  </si>
  <si>
    <t>EM1034</t>
  </si>
  <si>
    <t>EM1035</t>
  </si>
  <si>
    <t>EM1036</t>
  </si>
  <si>
    <t>EM1037</t>
  </si>
  <si>
    <t>EM1038</t>
  </si>
  <si>
    <t>EM1039</t>
  </si>
  <si>
    <t>EM1040</t>
  </si>
  <si>
    <t>EM1041</t>
  </si>
  <si>
    <t>EM1042</t>
  </si>
  <si>
    <t>EM1043</t>
  </si>
  <si>
    <t>EM1044</t>
  </si>
  <si>
    <t>May</t>
  </si>
  <si>
    <t>H</t>
  </si>
  <si>
    <t>L</t>
  </si>
  <si>
    <t>Total Working Days</t>
  </si>
  <si>
    <t>Total Days in Month</t>
  </si>
  <si>
    <t>Leave Taken</t>
  </si>
  <si>
    <t>Working Days</t>
  </si>
  <si>
    <t>No</t>
  </si>
  <si>
    <t>Daily Employee Strength</t>
  </si>
  <si>
    <t>SR No</t>
  </si>
  <si>
    <t>Total Day Off</t>
  </si>
  <si>
    <t>Attendance And Salary Sheet</t>
  </si>
  <si>
    <t>Attendance</t>
  </si>
  <si>
    <t>$</t>
  </si>
  <si>
    <t>Sub Total</t>
  </si>
  <si>
    <t>-----------------------------------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</si>
</sst>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8"/>
      <color rgb="FFFFFF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25"/>
      <color rgb="FFFFFF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35"/>
      <color theme="1"/>
      <name val="Times New Roman"/>
      <family val="1"/>
    </font>
    <font>
      <b/>
      <sz val="18"/>
      <color theme="1"/>
      <name val="Times New Roman"/>
      <family val="1"/>
    </font>
    <font>
      <b/>
      <sz val="15"/>
      <color theme="1"/>
      <name val="Times New Roman"/>
      <family val="1"/>
    </font>
    <font>
      <b/>
      <u/>
      <sz val="28"/>
      <color theme="0"/>
      <name val="Calibri"/>
      <family val="2"/>
    </font>
    <font>
      <b/>
      <sz val="28"/>
      <color theme="0"/>
      <name val="Times New Roman"/>
      <family val="1"/>
    </font>
    <font>
      <b/>
      <sz val="24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18" fillId="0" borderId="0" xfId="0" applyFont="1"/>
    <xf numFmtId="0" fontId="18" fillId="34" borderId="10" xfId="0" applyFont="1" applyFill="1" applyBorder="1"/>
    <xf numFmtId="0" fontId="0" fillId="0" borderId="0" xfId="0" applyFill="1" applyBorder="1"/>
    <xf numFmtId="0" fontId="19" fillId="34" borderId="10" xfId="0" applyFont="1" applyFill="1" applyBorder="1"/>
    <xf numFmtId="0" fontId="18" fillId="34" borderId="10" xfId="0" applyFont="1" applyFill="1" applyBorder="1"/>
    <xf numFmtId="0" fontId="22" fillId="35" borderId="27" xfId="0" applyFont="1" applyFill="1" applyBorder="1" applyAlignment="1">
      <alignment horizontal="center"/>
    </xf>
    <xf numFmtId="0" fontId="23" fillId="35" borderId="27" xfId="0" applyFont="1" applyFill="1" applyBorder="1" applyAlignment="1">
      <alignment horizontal="center" vertical="center"/>
    </xf>
    <xf numFmtId="16" fontId="23" fillId="35" borderId="27" xfId="0" applyNumberFormat="1" applyFont="1" applyFill="1" applyBorder="1" applyAlignment="1">
      <alignment horizontal="center" vertical="center"/>
    </xf>
    <xf numFmtId="0" fontId="23" fillId="35" borderId="27" xfId="0" applyFont="1" applyFill="1" applyBorder="1" applyAlignment="1">
      <alignment horizontal="center" vertical="center" wrapText="1"/>
    </xf>
    <xf numFmtId="0" fontId="24" fillId="33" borderId="27" xfId="0" applyFont="1" applyFill="1" applyBorder="1" applyAlignment="1">
      <alignment horizontal="center" vertical="center"/>
    </xf>
    <xf numFmtId="0" fontId="23" fillId="35" borderId="24" xfId="0" applyFont="1" applyFill="1" applyBorder="1" applyAlignment="1">
      <alignment horizontal="center" vertical="center"/>
    </xf>
    <xf numFmtId="0" fontId="25" fillId="35" borderId="27" xfId="0" applyFont="1" applyFill="1" applyBorder="1" applyAlignment="1">
      <alignment horizontal="center" vertical="center"/>
    </xf>
    <xf numFmtId="0" fontId="0" fillId="0" borderId="27" xfId="0" applyBorder="1"/>
    <xf numFmtId="0" fontId="16" fillId="33" borderId="10" xfId="0" applyFont="1" applyFill="1" applyBorder="1"/>
    <xf numFmtId="0" fontId="23" fillId="37" borderId="27" xfId="0" applyFont="1" applyFill="1" applyBorder="1"/>
    <xf numFmtId="0" fontId="23" fillId="37" borderId="27" xfId="0" applyFont="1" applyFill="1" applyBorder="1" applyAlignment="1">
      <alignment horizontal="center" vertical="center"/>
    </xf>
    <xf numFmtId="0" fontId="13" fillId="37" borderId="27" xfId="0" applyFont="1" applyFill="1" applyBorder="1"/>
    <xf numFmtId="0" fontId="22" fillId="37" borderId="27" xfId="0" applyFont="1" applyFill="1" applyBorder="1" applyAlignment="1">
      <alignment horizontal="center" vertical="center"/>
    </xf>
    <xf numFmtId="164" fontId="23" fillId="37" borderId="27" xfId="0" applyNumberFormat="1" applyFont="1" applyFill="1" applyBorder="1" applyAlignment="1">
      <alignment horizontal="center" vertical="center"/>
    </xf>
    <xf numFmtId="0" fontId="17" fillId="35" borderId="0" xfId="0" applyFont="1" applyFill="1"/>
    <xf numFmtId="0" fontId="17" fillId="35" borderId="10" xfId="0" applyFont="1" applyFill="1" applyBorder="1"/>
    <xf numFmtId="0" fontId="13" fillId="35" borderId="10" xfId="0" applyFont="1" applyFill="1" applyBorder="1" applyAlignment="1">
      <alignment horizontal="left" vertical="center"/>
    </xf>
    <xf numFmtId="0" fontId="13" fillId="35" borderId="10" xfId="0" applyFont="1" applyFill="1" applyBorder="1" applyAlignment="1">
      <alignment horizontal="center" vertical="center"/>
    </xf>
    <xf numFmtId="0" fontId="13" fillId="35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30" fillId="34" borderId="10" xfId="0" applyFont="1" applyFill="1" applyBorder="1"/>
    <xf numFmtId="0" fontId="18" fillId="34" borderId="10" xfId="0" applyFont="1" applyFill="1" applyBorder="1" applyAlignment="1">
      <alignment horizontal="right" vertical="center"/>
    </xf>
    <xf numFmtId="0" fontId="13" fillId="37" borderId="10" xfId="0" applyFont="1" applyFill="1" applyBorder="1"/>
    <xf numFmtId="0" fontId="17" fillId="37" borderId="10" xfId="0" applyFont="1" applyFill="1" applyBorder="1"/>
    <xf numFmtId="0" fontId="34" fillId="35" borderId="38" xfId="0" applyFont="1" applyFill="1" applyBorder="1" applyAlignment="1">
      <alignment wrapText="1"/>
    </xf>
    <xf numFmtId="0" fontId="34" fillId="37" borderId="38" xfId="0" applyFont="1" applyFill="1" applyBorder="1"/>
    <xf numFmtId="0" fontId="34" fillId="37" borderId="37" xfId="0" applyFont="1" applyFill="1" applyBorder="1"/>
    <xf numFmtId="0" fontId="34" fillId="37" borderId="38" xfId="0" applyFont="1" applyFill="1" applyBorder="1" applyAlignment="1"/>
    <xf numFmtId="0" fontId="35" fillId="33" borderId="10" xfId="0" applyFont="1" applyFill="1" applyBorder="1"/>
    <xf numFmtId="0" fontId="18" fillId="0" borderId="0" xfId="0" quotePrefix="1" applyFont="1"/>
    <xf numFmtId="0" fontId="22" fillId="35" borderId="34" xfId="0" applyFont="1" applyFill="1" applyBorder="1" applyAlignment="1">
      <alignment horizontal="center" vertical="center"/>
    </xf>
    <xf numFmtId="0" fontId="22" fillId="35" borderId="35" xfId="0" applyFont="1" applyFill="1" applyBorder="1" applyAlignment="1">
      <alignment horizontal="center" vertical="center"/>
    </xf>
    <xf numFmtId="0" fontId="22" fillId="35" borderId="28" xfId="0" applyFont="1" applyFill="1" applyBorder="1" applyAlignment="1">
      <alignment horizontal="center" vertical="center"/>
    </xf>
    <xf numFmtId="0" fontId="22" fillId="35" borderId="24" xfId="0" applyFont="1" applyFill="1" applyBorder="1" applyAlignment="1">
      <alignment horizontal="center" vertical="center"/>
    </xf>
    <xf numFmtId="0" fontId="22" fillId="35" borderId="25" xfId="0" applyFont="1" applyFill="1" applyBorder="1" applyAlignment="1">
      <alignment horizontal="center" vertical="center"/>
    </xf>
    <xf numFmtId="0" fontId="22" fillId="35" borderId="26" xfId="0" applyFont="1" applyFill="1" applyBorder="1" applyAlignment="1">
      <alignment horizontal="center" vertical="center"/>
    </xf>
    <xf numFmtId="0" fontId="22" fillId="35" borderId="33" xfId="0" applyFont="1" applyFill="1" applyBorder="1" applyAlignment="1">
      <alignment horizontal="center" vertical="center"/>
    </xf>
    <xf numFmtId="0" fontId="22" fillId="35" borderId="32" xfId="0" applyFont="1" applyFill="1" applyBorder="1" applyAlignment="1">
      <alignment horizontal="center" vertical="center"/>
    </xf>
    <xf numFmtId="0" fontId="22" fillId="35" borderId="29" xfId="0" applyFont="1" applyFill="1" applyBorder="1" applyAlignment="1">
      <alignment horizontal="center" vertical="center"/>
    </xf>
    <xf numFmtId="0" fontId="25" fillId="35" borderId="24" xfId="0" applyFont="1" applyFill="1" applyBorder="1" applyAlignment="1">
      <alignment horizontal="center" vertical="center"/>
    </xf>
    <xf numFmtId="0" fontId="25" fillId="35" borderId="26" xfId="0" applyFont="1" applyFill="1" applyBorder="1" applyAlignment="1">
      <alignment horizontal="center" vertical="center"/>
    </xf>
    <xf numFmtId="0" fontId="27" fillId="35" borderId="24" xfId="0" applyFont="1" applyFill="1" applyBorder="1" applyAlignment="1">
      <alignment horizontal="center" vertical="center"/>
    </xf>
    <xf numFmtId="0" fontId="27" fillId="35" borderId="25" xfId="0" applyFont="1" applyFill="1" applyBorder="1" applyAlignment="1">
      <alignment horizontal="center" vertical="center"/>
    </xf>
    <xf numFmtId="0" fontId="26" fillId="35" borderId="24" xfId="42" applyFont="1" applyFill="1" applyBorder="1" applyAlignment="1" applyProtection="1">
      <alignment horizontal="center" vertical="center"/>
    </xf>
    <xf numFmtId="0" fontId="26" fillId="35" borderId="25" xfId="42" applyFont="1" applyFill="1" applyBorder="1" applyAlignment="1" applyProtection="1">
      <alignment horizontal="center" vertical="center"/>
    </xf>
    <xf numFmtId="0" fontId="21" fillId="35" borderId="30" xfId="42" applyFont="1" applyFill="1" applyBorder="1" applyAlignment="1" applyProtection="1">
      <alignment horizontal="center" vertical="center"/>
    </xf>
    <xf numFmtId="0" fontId="21" fillId="35" borderId="31" xfId="42" applyFont="1" applyFill="1" applyBorder="1" applyAlignment="1" applyProtection="1">
      <alignment horizontal="center" vertical="center"/>
    </xf>
    <xf numFmtId="0" fontId="13" fillId="35" borderId="11" xfId="0" applyFont="1" applyFill="1" applyBorder="1" applyAlignment="1">
      <alignment horizontal="center" vertical="center"/>
    </xf>
    <xf numFmtId="0" fontId="13" fillId="35" borderId="20" xfId="0" applyFont="1" applyFill="1" applyBorder="1" applyAlignment="1">
      <alignment horizontal="center" vertical="center"/>
    </xf>
    <xf numFmtId="0" fontId="13" fillId="35" borderId="21" xfId="0" applyFont="1" applyFill="1" applyBorder="1" applyAlignment="1">
      <alignment horizontal="center" vertical="center"/>
    </xf>
    <xf numFmtId="0" fontId="17" fillId="35" borderId="0" xfId="0" applyFont="1" applyFill="1"/>
    <xf numFmtId="0" fontId="13" fillId="35" borderId="18" xfId="0" applyFont="1" applyFill="1" applyBorder="1" applyAlignment="1">
      <alignment horizontal="center" vertical="center"/>
    </xf>
    <xf numFmtId="0" fontId="13" fillId="35" borderId="19" xfId="0" applyFont="1" applyFill="1" applyBorder="1" applyAlignment="1">
      <alignment horizontal="center" vertical="center"/>
    </xf>
    <xf numFmtId="0" fontId="31" fillId="35" borderId="38" xfId="42" applyFont="1" applyFill="1" applyBorder="1" applyAlignment="1" applyProtection="1">
      <alignment horizontal="center" vertical="center" wrapText="1"/>
    </xf>
    <xf numFmtId="0" fontId="32" fillId="35" borderId="38" xfId="0" applyFont="1" applyFill="1" applyBorder="1" applyAlignment="1">
      <alignment horizontal="center" vertical="center" wrapText="1"/>
    </xf>
    <xf numFmtId="0" fontId="33" fillId="35" borderId="38" xfId="0" applyFont="1" applyFill="1" applyBorder="1" applyAlignment="1">
      <alignment horizontal="center" vertical="center" wrapText="1"/>
    </xf>
    <xf numFmtId="0" fontId="33" fillId="35" borderId="37" xfId="0" applyFont="1" applyFill="1" applyBorder="1" applyAlignment="1">
      <alignment horizontal="center" vertical="center" wrapText="1"/>
    </xf>
    <xf numFmtId="0" fontId="13" fillId="37" borderId="38" xfId="0" applyFont="1" applyFill="1" applyBorder="1" applyAlignment="1">
      <alignment horizontal="center"/>
    </xf>
    <xf numFmtId="0" fontId="34" fillId="37" borderId="38" xfId="0" applyFont="1" applyFill="1" applyBorder="1" applyAlignment="1">
      <alignment horizontal="center"/>
    </xf>
    <xf numFmtId="0" fontId="34" fillId="35" borderId="38" xfId="0" applyFont="1" applyFill="1" applyBorder="1" applyAlignment="1">
      <alignment horizontal="center" vertical="center" wrapText="1"/>
    </xf>
    <xf numFmtId="0" fontId="34" fillId="35" borderId="37" xfId="0" applyFont="1" applyFill="1" applyBorder="1" applyAlignment="1">
      <alignment horizontal="center" vertical="center" wrapText="1"/>
    </xf>
    <xf numFmtId="0" fontId="34" fillId="35" borderId="39" xfId="0" applyFont="1" applyFill="1" applyBorder="1" applyAlignment="1">
      <alignment horizontal="center" vertical="center" wrapText="1"/>
    </xf>
    <xf numFmtId="0" fontId="34" fillId="35" borderId="40" xfId="0" applyFont="1" applyFill="1" applyBorder="1" applyAlignment="1">
      <alignment horizontal="center" vertical="center" wrapText="1"/>
    </xf>
    <xf numFmtId="0" fontId="34" fillId="35" borderId="38" xfId="0" applyFont="1" applyFill="1" applyBorder="1" applyAlignment="1">
      <alignment wrapText="1"/>
    </xf>
    <xf numFmtId="0" fontId="34" fillId="35" borderId="37" xfId="0" applyFont="1" applyFill="1" applyBorder="1" applyAlignment="1">
      <alignment wrapText="1"/>
    </xf>
    <xf numFmtId="0" fontId="34" fillId="37" borderId="38" xfId="0" applyFont="1" applyFill="1" applyBorder="1" applyAlignment="1">
      <alignment horizontal="center" vertical="center"/>
    </xf>
    <xf numFmtId="0" fontId="34" fillId="37" borderId="38" xfId="0" applyFont="1" applyFill="1" applyBorder="1" applyAlignment="1">
      <alignment horizontal="left"/>
    </xf>
    <xf numFmtId="0" fontId="34" fillId="37" borderId="37" xfId="0" applyFont="1" applyFill="1" applyBorder="1" applyAlignment="1">
      <alignment horizontal="center" vertical="center"/>
    </xf>
    <xf numFmtId="0" fontId="13" fillId="37" borderId="38" xfId="0" applyFont="1" applyFill="1" applyBorder="1" applyAlignment="1">
      <alignment horizontal="left"/>
    </xf>
    <xf numFmtId="0" fontId="13" fillId="37" borderId="37" xfId="0" applyFont="1" applyFill="1" applyBorder="1" applyAlignment="1">
      <alignment horizontal="left"/>
    </xf>
    <xf numFmtId="0" fontId="13" fillId="36" borderId="38" xfId="0" applyFont="1" applyFill="1" applyBorder="1" applyAlignment="1">
      <alignment horizontal="center"/>
    </xf>
    <xf numFmtId="0" fontId="13" fillId="37" borderId="38" xfId="0" applyFont="1" applyFill="1" applyBorder="1" applyAlignment="1">
      <alignment horizontal="left" vertical="top"/>
    </xf>
    <xf numFmtId="0" fontId="13" fillId="37" borderId="37" xfId="0" applyFont="1" applyFill="1" applyBorder="1" applyAlignment="1">
      <alignment horizontal="center"/>
    </xf>
    <xf numFmtId="0" fontId="18" fillId="0" borderId="0" xfId="0" applyFont="1"/>
    <xf numFmtId="0" fontId="18" fillId="34" borderId="10" xfId="0" applyFont="1" applyFill="1" applyBorder="1"/>
    <xf numFmtId="0" fontId="18" fillId="34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17" xfId="0" applyFont="1" applyFill="1" applyBorder="1" applyAlignment="1">
      <alignment horizontal="center" vertical="center"/>
    </xf>
    <xf numFmtId="0" fontId="18" fillId="34" borderId="18" xfId="0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wrapText="1"/>
    </xf>
    <xf numFmtId="0" fontId="30" fillId="34" borderId="11" xfId="0" applyFont="1" applyFill="1" applyBorder="1" applyAlignment="1">
      <alignment horizontal="center" vertical="center"/>
    </xf>
    <xf numFmtId="0" fontId="30" fillId="34" borderId="20" xfId="0" applyFont="1" applyFill="1" applyBorder="1" applyAlignment="1">
      <alignment horizontal="center" vertical="center"/>
    </xf>
    <xf numFmtId="0" fontId="30" fillId="34" borderId="21" xfId="0" applyFont="1" applyFill="1" applyBorder="1" applyAlignment="1">
      <alignment horizontal="center" vertical="center"/>
    </xf>
    <xf numFmtId="0" fontId="29" fillId="34" borderId="10" xfId="0" applyFont="1" applyFill="1" applyBorder="1"/>
    <xf numFmtId="0" fontId="18" fillId="34" borderId="23" xfId="0" applyFont="1" applyFill="1" applyBorder="1" applyAlignment="1">
      <alignment horizontal="center"/>
    </xf>
    <xf numFmtId="0" fontId="18" fillId="34" borderId="36" xfId="0" applyFont="1" applyFill="1" applyBorder="1" applyAlignment="1">
      <alignment horizontal="center"/>
    </xf>
    <xf numFmtId="0" fontId="18" fillId="34" borderId="22" xfId="0" applyFont="1" applyFill="1" applyBorder="1" applyAlignment="1">
      <alignment horizontal="center"/>
    </xf>
    <xf numFmtId="0" fontId="18" fillId="34" borderId="12" xfId="0" applyFont="1" applyFill="1" applyBorder="1" applyAlignment="1">
      <alignment horizontal="center"/>
    </xf>
    <xf numFmtId="0" fontId="18" fillId="34" borderId="13" xfId="0" applyFont="1" applyFill="1" applyBorder="1" applyAlignment="1">
      <alignment horizontal="center"/>
    </xf>
    <xf numFmtId="0" fontId="18" fillId="34" borderId="14" xfId="0" applyFont="1" applyFill="1" applyBorder="1" applyAlignment="1">
      <alignment horizontal="center"/>
    </xf>
    <xf numFmtId="0" fontId="18" fillId="34" borderId="15" xfId="0" applyFont="1" applyFill="1" applyBorder="1" applyAlignment="1">
      <alignment horizontal="center"/>
    </xf>
    <xf numFmtId="0" fontId="18" fillId="34" borderId="0" xfId="0" applyFont="1" applyFill="1" applyBorder="1" applyAlignment="1">
      <alignment horizontal="center"/>
    </xf>
    <xf numFmtId="0" fontId="18" fillId="34" borderId="16" xfId="0" applyFont="1" applyFill="1" applyBorder="1" applyAlignment="1">
      <alignment horizontal="center"/>
    </xf>
    <xf numFmtId="0" fontId="18" fillId="34" borderId="17" xfId="0" applyFont="1" applyFill="1" applyBorder="1" applyAlignment="1">
      <alignment horizontal="center"/>
    </xf>
    <xf numFmtId="0" fontId="18" fillId="34" borderId="18" xfId="0" applyFont="1" applyFill="1" applyBorder="1" applyAlignment="1">
      <alignment horizontal="center"/>
    </xf>
    <xf numFmtId="0" fontId="18" fillId="34" borderId="19" xfId="0" applyFont="1" applyFill="1" applyBorder="1" applyAlignment="1">
      <alignment horizontal="center"/>
    </xf>
    <xf numFmtId="0" fontId="18" fillId="34" borderId="11" xfId="0" applyFont="1" applyFill="1" applyBorder="1" applyAlignment="1">
      <alignment horizontal="right"/>
    </xf>
    <xf numFmtId="0" fontId="18" fillId="34" borderId="20" xfId="0" applyFont="1" applyFill="1" applyBorder="1" applyAlignment="1">
      <alignment horizontal="right"/>
    </xf>
    <xf numFmtId="0" fontId="18" fillId="34" borderId="21" xfId="0" applyFont="1" applyFill="1" applyBorder="1" applyAlignment="1">
      <alignment horizontal="right"/>
    </xf>
    <xf numFmtId="0" fontId="18" fillId="34" borderId="23" xfId="0" applyFont="1" applyFill="1" applyBorder="1" applyAlignment="1">
      <alignment horizontal="center" vertical="center"/>
    </xf>
    <xf numFmtId="0" fontId="18" fillId="34" borderId="36" xfId="0" applyFont="1" applyFill="1" applyBorder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0" fontId="18" fillId="34" borderId="11" xfId="0" applyFont="1" applyFill="1" applyBorder="1"/>
    <xf numFmtId="0" fontId="18" fillId="34" borderId="20" xfId="0" applyFont="1" applyFill="1" applyBorder="1"/>
    <xf numFmtId="0" fontId="18" fillId="34" borderId="21" xfId="0" applyFont="1" applyFill="1" applyBorder="1"/>
    <xf numFmtId="0" fontId="18" fillId="34" borderId="11" xfId="0" applyFont="1" applyFill="1" applyBorder="1" applyAlignment="1">
      <alignment horizontal="center"/>
    </xf>
    <xf numFmtId="0" fontId="18" fillId="34" borderId="20" xfId="0" applyFont="1" applyFill="1" applyBorder="1" applyAlignment="1">
      <alignment horizontal="center"/>
    </xf>
    <xf numFmtId="0" fontId="18" fillId="34" borderId="21" xfId="0" applyFont="1" applyFill="1" applyBorder="1" applyAlignment="1">
      <alignment horizontal="center"/>
    </xf>
    <xf numFmtId="0" fontId="28" fillId="34" borderId="10" xfId="0" applyFont="1" applyFill="1" applyBorder="1"/>
    <xf numFmtId="0" fontId="30" fillId="34" borderId="10" xfId="0" applyFont="1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fill>
        <patternFill>
          <bgColor theme="3"/>
        </patternFill>
      </fill>
    </dxf>
    <dxf>
      <font>
        <color theme="0"/>
      </font>
      <fill>
        <patternFill>
          <fgColor rgb="FFFFFF00"/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Go to Salary Slip"/>
  <ax:ocxPr ax:name="Size" ax:value="3545;714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Consolidation"/>
  <ax:ocxPr ax:name="Size" ax:value="3545;714"/>
  <ax:ocxPr ax:name="FontName" ax:value="Arial"/>
  <ax:ocxPr ax:name="FontEffects" ax:value="1073741827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Save"/>
  <ax:ocxPr ax:name="Size" ax:value="2831;714"/>
  <ax:ocxPr ax:name="FontName" ax:value="Arial"/>
  <ax:ocxPr ax:name="FontEffects" ax:value="1073741827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Go to Salary Slip"/>
  <ax:ocxPr ax:name="Size" ax:value="5165;1101"/>
  <ax:ocxPr ax:name="FontName" ax:value="Arial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>
  <ax:ocxPr ax:name="VariousPropertyBits" ax:value="746604571"/>
  <ax:ocxPr ax:name="DisplayStyle" ax:value="3"/>
  <ax:ocxPr ax:name="Size" ax:value="4022;847"/>
  <ax:ocxPr ax:name="MatchEntry" ax:value="1"/>
  <ax:ocxPr ax:name="ShowDropButtonWhen" ax:value="2"/>
  <ax:ocxPr ax:name="Value" ax:value="Raj Sharma"/>
  <ax:ocxPr ax:name="FontName" ax:value="Arial"/>
  <ax:ocxPr ax:name="FontHeight" ax:value="19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PRINT"/>
  <ax:ocxPr ax:name="Size" ax:value="4630;926"/>
  <ax:ocxPr ax:name="FontName" ax:value="Arial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Consolidation"/>
  <ax:ocxPr ax:name="Size" ax:value="4630;926"/>
  <ax:ocxPr ax:name="FontName" ax:value="Arial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2147483661"/>
  <ax:ocxPr ax:name="BackColor" ax:value="2147483672"/>
  <ax:ocxPr ax:name="Caption" ax:value="Go to Database"/>
  <ax:ocxPr ax:name="Size" ax:value="4636;931"/>
  <ax:ocxPr ax:name="FontName" ax:value="Arial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5" Type="http://schemas.openxmlformats.org/officeDocument/2006/relationships/control" Target="../activeX/activeX7.xml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Q45"/>
  <sheetViews>
    <sheetView zoomScale="80" zoomScaleNormal="80" workbookViewId="0">
      <pane xSplit="4" ySplit="3" topLeftCell="E34" activePane="bottomRight" state="frozen"/>
      <selection pane="topRight" activeCell="F1" sqref="F1"/>
      <selection pane="bottomLeft" activeCell="A4" sqref="A4"/>
      <selection pane="bottomRight" sqref="A1:B1"/>
    </sheetView>
  </sheetViews>
  <sheetFormatPr defaultRowHeight="15"/>
  <cols>
    <col min="2" max="2" width="49.7109375" customWidth="1"/>
    <col min="3" max="3" width="16.7109375" customWidth="1"/>
    <col min="4" max="4" width="22.5703125" bestFit="1" customWidth="1"/>
    <col min="5" max="5" width="7.140625" bestFit="1" customWidth="1"/>
    <col min="6" max="35" width="8.28515625" bestFit="1" customWidth="1"/>
    <col min="36" max="36" width="9" customWidth="1"/>
    <col min="37" max="37" width="7.85546875" bestFit="1" customWidth="1"/>
    <col min="38" max="38" width="9" customWidth="1"/>
    <col min="40" max="40" width="9.42578125" customWidth="1"/>
    <col min="41" max="41" width="8.85546875" customWidth="1"/>
    <col min="42" max="42" width="8.5703125" customWidth="1"/>
  </cols>
  <sheetData>
    <row r="1" spans="1:42" ht="33.75" thickTop="1" thickBot="1">
      <c r="A1" s="49"/>
      <c r="B1" s="50"/>
      <c r="C1" s="51"/>
      <c r="D1" s="6" t="s">
        <v>85</v>
      </c>
      <c r="E1" s="39" t="str">
        <f>D2</f>
        <v>May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1"/>
      <c r="AJ1" s="36" t="s">
        <v>162</v>
      </c>
      <c r="AK1" s="37"/>
      <c r="AL1" s="37"/>
      <c r="AM1" s="37"/>
      <c r="AN1" s="37"/>
      <c r="AO1" s="37"/>
      <c r="AP1" s="38"/>
    </row>
    <row r="2" spans="1:42" ht="30" thickTop="1" thickBot="1">
      <c r="A2" s="47" t="s">
        <v>161</v>
      </c>
      <c r="B2" s="48"/>
      <c r="C2" s="52"/>
      <c r="D2" s="18" t="s">
        <v>150</v>
      </c>
      <c r="E2" s="7" t="str">
        <f>TEXT(E3,"ddd")</f>
        <v>Tue</v>
      </c>
      <c r="F2" s="7" t="str">
        <f t="shared" ref="F2:AI2" si="0">TEXT(F3,"ddd")</f>
        <v>Wed</v>
      </c>
      <c r="G2" s="7" t="str">
        <f t="shared" si="0"/>
        <v>Thu</v>
      </c>
      <c r="H2" s="7" t="str">
        <f t="shared" si="0"/>
        <v>Fri</v>
      </c>
      <c r="I2" s="7" t="str">
        <f t="shared" si="0"/>
        <v>Sat</v>
      </c>
      <c r="J2" s="7" t="s">
        <v>123</v>
      </c>
      <c r="K2" s="7" t="str">
        <f t="shared" si="0"/>
        <v>Mon</v>
      </c>
      <c r="L2" s="7" t="str">
        <f t="shared" si="0"/>
        <v>Tue</v>
      </c>
      <c r="M2" s="7" t="str">
        <f t="shared" si="0"/>
        <v>Wed</v>
      </c>
      <c r="N2" s="7" t="str">
        <f t="shared" si="0"/>
        <v>Thu</v>
      </c>
      <c r="O2" s="7" t="str">
        <f t="shared" si="0"/>
        <v>Fri</v>
      </c>
      <c r="P2" s="7" t="str">
        <f t="shared" si="0"/>
        <v>Sat</v>
      </c>
      <c r="Q2" s="7" t="str">
        <f t="shared" si="0"/>
        <v>Sun</v>
      </c>
      <c r="R2" s="7" t="str">
        <f t="shared" si="0"/>
        <v>Mon</v>
      </c>
      <c r="S2" s="7" t="str">
        <f t="shared" si="0"/>
        <v>Tue</v>
      </c>
      <c r="T2" s="7" t="str">
        <f t="shared" si="0"/>
        <v>Wed</v>
      </c>
      <c r="U2" s="7" t="str">
        <f t="shared" si="0"/>
        <v>Thu</v>
      </c>
      <c r="V2" s="7" t="str">
        <f t="shared" si="0"/>
        <v>Fri</v>
      </c>
      <c r="W2" s="7" t="str">
        <f t="shared" si="0"/>
        <v>Sat</v>
      </c>
      <c r="X2" s="7" t="str">
        <f t="shared" si="0"/>
        <v>Sun</v>
      </c>
      <c r="Y2" s="7" t="str">
        <f t="shared" si="0"/>
        <v>Mon</v>
      </c>
      <c r="Z2" s="7" t="str">
        <f t="shared" si="0"/>
        <v>Tue</v>
      </c>
      <c r="AA2" s="7" t="str">
        <f t="shared" si="0"/>
        <v>Wed</v>
      </c>
      <c r="AB2" s="7" t="str">
        <f t="shared" si="0"/>
        <v>Thu</v>
      </c>
      <c r="AC2" s="7" t="str">
        <f t="shared" si="0"/>
        <v>Fri</v>
      </c>
      <c r="AD2" s="7" t="str">
        <f t="shared" si="0"/>
        <v>Sat</v>
      </c>
      <c r="AE2" s="7" t="str">
        <f t="shared" si="0"/>
        <v>Sun</v>
      </c>
      <c r="AF2" s="7" t="str">
        <f t="shared" si="0"/>
        <v>Mon</v>
      </c>
      <c r="AG2" s="7" t="str">
        <f t="shared" si="0"/>
        <v>Tue</v>
      </c>
      <c r="AH2" s="7" t="str">
        <f t="shared" si="0"/>
        <v>Wed</v>
      </c>
      <c r="AI2" s="7" t="str">
        <f t="shared" si="0"/>
        <v>Thu</v>
      </c>
      <c r="AJ2" s="42" t="s">
        <v>124</v>
      </c>
      <c r="AK2" s="43"/>
      <c r="AL2" s="43"/>
      <c r="AM2" s="43"/>
      <c r="AN2" s="43"/>
      <c r="AO2" s="43"/>
      <c r="AP2" s="44"/>
    </row>
    <row r="3" spans="1:42" ht="48.75" thickTop="1" thickBot="1">
      <c r="A3" s="7" t="s">
        <v>159</v>
      </c>
      <c r="B3" s="7" t="s">
        <v>125</v>
      </c>
      <c r="C3" s="7" t="s">
        <v>126</v>
      </c>
      <c r="D3" s="7" t="s">
        <v>57</v>
      </c>
      <c r="E3" s="19">
        <v>43221</v>
      </c>
      <c r="F3" s="8">
        <f t="shared" ref="F3:AI3" si="1">+E3+1</f>
        <v>43222</v>
      </c>
      <c r="G3" s="8">
        <f t="shared" si="1"/>
        <v>43223</v>
      </c>
      <c r="H3" s="8">
        <f t="shared" si="1"/>
        <v>43224</v>
      </c>
      <c r="I3" s="8">
        <f t="shared" si="1"/>
        <v>43225</v>
      </c>
      <c r="J3" s="8">
        <f t="shared" si="1"/>
        <v>43226</v>
      </c>
      <c r="K3" s="8">
        <f t="shared" si="1"/>
        <v>43227</v>
      </c>
      <c r="L3" s="8">
        <f t="shared" si="1"/>
        <v>43228</v>
      </c>
      <c r="M3" s="8">
        <f t="shared" si="1"/>
        <v>43229</v>
      </c>
      <c r="N3" s="8">
        <f t="shared" si="1"/>
        <v>43230</v>
      </c>
      <c r="O3" s="8">
        <f t="shared" si="1"/>
        <v>43231</v>
      </c>
      <c r="P3" s="8">
        <f t="shared" si="1"/>
        <v>43232</v>
      </c>
      <c r="Q3" s="8">
        <f t="shared" si="1"/>
        <v>43233</v>
      </c>
      <c r="R3" s="8">
        <f t="shared" si="1"/>
        <v>43234</v>
      </c>
      <c r="S3" s="8">
        <f t="shared" si="1"/>
        <v>43235</v>
      </c>
      <c r="T3" s="8">
        <f t="shared" si="1"/>
        <v>43236</v>
      </c>
      <c r="U3" s="8">
        <f t="shared" si="1"/>
        <v>43237</v>
      </c>
      <c r="V3" s="8">
        <f t="shared" si="1"/>
        <v>43238</v>
      </c>
      <c r="W3" s="8">
        <f t="shared" si="1"/>
        <v>43239</v>
      </c>
      <c r="X3" s="8">
        <f t="shared" si="1"/>
        <v>43240</v>
      </c>
      <c r="Y3" s="8">
        <f t="shared" si="1"/>
        <v>43241</v>
      </c>
      <c r="Z3" s="8">
        <f t="shared" si="1"/>
        <v>43242</v>
      </c>
      <c r="AA3" s="8">
        <f t="shared" si="1"/>
        <v>43243</v>
      </c>
      <c r="AB3" s="8">
        <f t="shared" si="1"/>
        <v>43244</v>
      </c>
      <c r="AC3" s="8">
        <f t="shared" si="1"/>
        <v>43245</v>
      </c>
      <c r="AD3" s="8">
        <f t="shared" si="1"/>
        <v>43246</v>
      </c>
      <c r="AE3" s="8">
        <f t="shared" si="1"/>
        <v>43247</v>
      </c>
      <c r="AF3" s="8">
        <f t="shared" si="1"/>
        <v>43248</v>
      </c>
      <c r="AG3" s="8">
        <f t="shared" si="1"/>
        <v>43249</v>
      </c>
      <c r="AH3" s="8">
        <f t="shared" si="1"/>
        <v>43250</v>
      </c>
      <c r="AI3" s="8">
        <f t="shared" si="1"/>
        <v>43251</v>
      </c>
      <c r="AJ3" s="9" t="s">
        <v>127</v>
      </c>
      <c r="AK3" s="9" t="s">
        <v>155</v>
      </c>
      <c r="AL3" s="9" t="s">
        <v>14</v>
      </c>
      <c r="AM3" s="9" t="s">
        <v>154</v>
      </c>
      <c r="AN3" s="9" t="s">
        <v>153</v>
      </c>
      <c r="AO3" s="9" t="s">
        <v>65</v>
      </c>
      <c r="AP3" s="9" t="s">
        <v>160</v>
      </c>
    </row>
    <row r="4" spans="1:42" ht="17.25" thickTop="1" thickBot="1">
      <c r="A4" s="7">
        <v>1</v>
      </c>
      <c r="B4" s="15" t="s">
        <v>115</v>
      </c>
      <c r="C4" s="16" t="s">
        <v>129</v>
      </c>
      <c r="D4" s="17" t="s">
        <v>68</v>
      </c>
      <c r="E4" s="10" t="s">
        <v>128</v>
      </c>
      <c r="F4" s="10" t="s">
        <v>152</v>
      </c>
      <c r="G4" s="10" t="s">
        <v>128</v>
      </c>
      <c r="H4" s="10" t="s">
        <v>128</v>
      </c>
      <c r="I4" s="10" t="s">
        <v>128</v>
      </c>
      <c r="J4" s="10" t="s">
        <v>151</v>
      </c>
      <c r="K4" s="10" t="s">
        <v>128</v>
      </c>
      <c r="L4" s="10" t="s">
        <v>128</v>
      </c>
      <c r="M4" s="10" t="s">
        <v>128</v>
      </c>
      <c r="N4" s="10" t="s">
        <v>128</v>
      </c>
      <c r="O4" s="10" t="s">
        <v>128</v>
      </c>
      <c r="P4" s="10" t="s">
        <v>128</v>
      </c>
      <c r="Q4" s="10" t="s">
        <v>151</v>
      </c>
      <c r="R4" s="10" t="s">
        <v>128</v>
      </c>
      <c r="S4" s="10" t="s">
        <v>128</v>
      </c>
      <c r="T4" s="10" t="s">
        <v>128</v>
      </c>
      <c r="U4" s="10" t="s">
        <v>152</v>
      </c>
      <c r="V4" s="10" t="s">
        <v>128</v>
      </c>
      <c r="W4" s="10" t="s">
        <v>128</v>
      </c>
      <c r="X4" s="10" t="s">
        <v>151</v>
      </c>
      <c r="Y4" s="10" t="s">
        <v>128</v>
      </c>
      <c r="Z4" s="10" t="s">
        <v>128</v>
      </c>
      <c r="AA4" s="10" t="s">
        <v>128</v>
      </c>
      <c r="AB4" s="10" t="s">
        <v>128</v>
      </c>
      <c r="AC4" s="10" t="s">
        <v>151</v>
      </c>
      <c r="AD4" s="10" t="s">
        <v>128</v>
      </c>
      <c r="AE4" s="10" t="s">
        <v>151</v>
      </c>
      <c r="AF4" s="10" t="s">
        <v>152</v>
      </c>
      <c r="AG4" s="10" t="s">
        <v>152</v>
      </c>
      <c r="AH4" s="10" t="s">
        <v>152</v>
      </c>
      <c r="AI4" s="10" t="s">
        <v>128</v>
      </c>
      <c r="AJ4" s="7">
        <f t="shared" ref="AJ4:AJ43" si="2">COUNTIF(E4:AI4,"P")</f>
        <v>21</v>
      </c>
      <c r="AK4" s="7">
        <f>COUNTIF(E4:AI4,"L")</f>
        <v>5</v>
      </c>
      <c r="AL4" s="7">
        <v>2</v>
      </c>
      <c r="AM4" s="7">
        <f>COUNTA(E2:AI2)</f>
        <v>31</v>
      </c>
      <c r="AN4" s="7">
        <f>COUNTA(E2:AI2)-COUNTIF(E2:AI2,"Sun")</f>
        <v>27</v>
      </c>
      <c r="AO4" s="7">
        <f>IF(AK4&gt;=AL4,AN4-AK4,AN4)</f>
        <v>22</v>
      </c>
      <c r="AP4" s="7">
        <f>COUNTIF(E4:AI4,"H")</f>
        <v>5</v>
      </c>
    </row>
    <row r="5" spans="1:42" ht="17.25" thickTop="1" thickBot="1">
      <c r="A5" s="7">
        <v>2</v>
      </c>
      <c r="B5" s="15" t="s">
        <v>116</v>
      </c>
      <c r="C5" s="16" t="s">
        <v>130</v>
      </c>
      <c r="D5" s="17" t="s">
        <v>55</v>
      </c>
      <c r="E5" s="10" t="s">
        <v>128</v>
      </c>
      <c r="F5" s="10" t="s">
        <v>128</v>
      </c>
      <c r="G5" s="10" t="s">
        <v>128</v>
      </c>
      <c r="H5" s="10" t="s">
        <v>128</v>
      </c>
      <c r="I5" s="10" t="s">
        <v>128</v>
      </c>
      <c r="J5" s="10" t="s">
        <v>151</v>
      </c>
      <c r="K5" s="10" t="s">
        <v>128</v>
      </c>
      <c r="L5" s="10" t="s">
        <v>152</v>
      </c>
      <c r="M5" s="10" t="s">
        <v>128</v>
      </c>
      <c r="N5" s="10" t="s">
        <v>128</v>
      </c>
      <c r="O5" s="10" t="s">
        <v>128</v>
      </c>
      <c r="P5" s="10" t="s">
        <v>128</v>
      </c>
      <c r="Q5" s="10" t="s">
        <v>151</v>
      </c>
      <c r="R5" s="10" t="s">
        <v>128</v>
      </c>
      <c r="S5" s="10" t="s">
        <v>128</v>
      </c>
      <c r="T5" s="10" t="s">
        <v>128</v>
      </c>
      <c r="U5" s="10" t="s">
        <v>128</v>
      </c>
      <c r="V5" s="10" t="s">
        <v>128</v>
      </c>
      <c r="W5" s="10" t="s">
        <v>128</v>
      </c>
      <c r="X5" s="10" t="s">
        <v>151</v>
      </c>
      <c r="Y5" s="10" t="s">
        <v>128</v>
      </c>
      <c r="Z5" s="10" t="s">
        <v>128</v>
      </c>
      <c r="AA5" s="10" t="s">
        <v>152</v>
      </c>
      <c r="AB5" s="10" t="s">
        <v>128</v>
      </c>
      <c r="AC5" s="10" t="s">
        <v>151</v>
      </c>
      <c r="AD5" s="10" t="s">
        <v>128</v>
      </c>
      <c r="AE5" s="10" t="s">
        <v>151</v>
      </c>
      <c r="AF5" s="10" t="s">
        <v>128</v>
      </c>
      <c r="AG5" s="10" t="s">
        <v>128</v>
      </c>
      <c r="AH5" s="10" t="s">
        <v>128</v>
      </c>
      <c r="AI5" s="10" t="s">
        <v>152</v>
      </c>
      <c r="AJ5" s="7">
        <f t="shared" si="2"/>
        <v>23</v>
      </c>
      <c r="AK5" s="7">
        <f t="shared" ref="AK5:AK43" si="3">COUNTIF(E5:AI5,"L")</f>
        <v>3</v>
      </c>
      <c r="AL5" s="7">
        <v>2</v>
      </c>
      <c r="AM5" s="7">
        <f t="shared" ref="AM5:AM43" si="4">COUNTA(E3:AI3)</f>
        <v>31</v>
      </c>
      <c r="AN5" s="7">
        <f t="shared" ref="AN5:AN43" si="5">AN4</f>
        <v>27</v>
      </c>
      <c r="AO5" s="7">
        <f t="shared" ref="AO5:AO43" si="6">IF(AK5&gt;=AL5,AN5-AK5,AN5)</f>
        <v>24</v>
      </c>
      <c r="AP5" s="7">
        <f t="shared" ref="AP5:AP43" si="7">COUNTIF(E5:AI5,"H")</f>
        <v>5</v>
      </c>
    </row>
    <row r="6" spans="1:42" ht="17.25" thickTop="1" thickBot="1">
      <c r="A6" s="7">
        <v>3</v>
      </c>
      <c r="B6" s="15" t="s">
        <v>117</v>
      </c>
      <c r="C6" s="16" t="s">
        <v>131</v>
      </c>
      <c r="D6" s="17" t="s">
        <v>70</v>
      </c>
      <c r="E6" s="10" t="s">
        <v>128</v>
      </c>
      <c r="F6" s="10" t="s">
        <v>128</v>
      </c>
      <c r="G6" s="10" t="s">
        <v>128</v>
      </c>
      <c r="H6" s="10" t="s">
        <v>128</v>
      </c>
      <c r="I6" s="10" t="s">
        <v>128</v>
      </c>
      <c r="J6" s="10" t="s">
        <v>151</v>
      </c>
      <c r="K6" s="10" t="s">
        <v>128</v>
      </c>
      <c r="L6" s="10" t="s">
        <v>128</v>
      </c>
      <c r="M6" s="10" t="s">
        <v>128</v>
      </c>
      <c r="N6" s="10" t="s">
        <v>128</v>
      </c>
      <c r="O6" s="10" t="s">
        <v>128</v>
      </c>
      <c r="P6" s="10" t="s">
        <v>128</v>
      </c>
      <c r="Q6" s="10" t="s">
        <v>151</v>
      </c>
      <c r="R6" s="10" t="s">
        <v>128</v>
      </c>
      <c r="S6" s="10" t="s">
        <v>128</v>
      </c>
      <c r="T6" s="10" t="s">
        <v>128</v>
      </c>
      <c r="U6" s="10" t="s">
        <v>128</v>
      </c>
      <c r="V6" s="10" t="s">
        <v>128</v>
      </c>
      <c r="W6" s="10" t="s">
        <v>128</v>
      </c>
      <c r="X6" s="10" t="s">
        <v>151</v>
      </c>
      <c r="Y6" s="10" t="s">
        <v>128</v>
      </c>
      <c r="Z6" s="10" t="s">
        <v>128</v>
      </c>
      <c r="AA6" s="10" t="s">
        <v>128</v>
      </c>
      <c r="AB6" s="10" t="s">
        <v>128</v>
      </c>
      <c r="AC6" s="10" t="s">
        <v>151</v>
      </c>
      <c r="AD6" s="10" t="s">
        <v>128</v>
      </c>
      <c r="AE6" s="10" t="s">
        <v>151</v>
      </c>
      <c r="AF6" s="10" t="s">
        <v>128</v>
      </c>
      <c r="AG6" s="10" t="s">
        <v>128</v>
      </c>
      <c r="AH6" s="10" t="s">
        <v>128</v>
      </c>
      <c r="AI6" s="10" t="s">
        <v>128</v>
      </c>
      <c r="AJ6" s="7">
        <f t="shared" si="2"/>
        <v>26</v>
      </c>
      <c r="AK6" s="7">
        <f t="shared" si="3"/>
        <v>0</v>
      </c>
      <c r="AL6" s="7">
        <v>2</v>
      </c>
      <c r="AM6" s="7">
        <f t="shared" si="4"/>
        <v>31</v>
      </c>
      <c r="AN6" s="7">
        <f t="shared" si="5"/>
        <v>27</v>
      </c>
      <c r="AO6" s="7">
        <f t="shared" si="6"/>
        <v>27</v>
      </c>
      <c r="AP6" s="7">
        <f t="shared" si="7"/>
        <v>5</v>
      </c>
    </row>
    <row r="7" spans="1:42" ht="17.25" thickTop="1" thickBot="1">
      <c r="A7" s="7">
        <v>4</v>
      </c>
      <c r="B7" s="15" t="s">
        <v>118</v>
      </c>
      <c r="C7" s="16" t="s">
        <v>132</v>
      </c>
      <c r="D7" s="17" t="s">
        <v>73</v>
      </c>
      <c r="E7" s="10" t="s">
        <v>152</v>
      </c>
      <c r="F7" s="10" t="s">
        <v>128</v>
      </c>
      <c r="G7" s="10" t="s">
        <v>128</v>
      </c>
      <c r="H7" s="10" t="s">
        <v>128</v>
      </c>
      <c r="I7" s="10" t="s">
        <v>128</v>
      </c>
      <c r="J7" s="10" t="s">
        <v>151</v>
      </c>
      <c r="K7" s="10" t="s">
        <v>128</v>
      </c>
      <c r="L7" s="10" t="s">
        <v>128</v>
      </c>
      <c r="M7" s="10" t="s">
        <v>128</v>
      </c>
      <c r="N7" s="10" t="s">
        <v>128</v>
      </c>
      <c r="O7" s="10" t="s">
        <v>128</v>
      </c>
      <c r="P7" s="10" t="s">
        <v>128</v>
      </c>
      <c r="Q7" s="10" t="s">
        <v>151</v>
      </c>
      <c r="R7" s="10" t="s">
        <v>128</v>
      </c>
      <c r="S7" s="10" t="s">
        <v>128</v>
      </c>
      <c r="T7" s="10" t="s">
        <v>128</v>
      </c>
      <c r="U7" s="10" t="s">
        <v>128</v>
      </c>
      <c r="V7" s="10" t="s">
        <v>128</v>
      </c>
      <c r="W7" s="10" t="s">
        <v>128</v>
      </c>
      <c r="X7" s="10" t="s">
        <v>151</v>
      </c>
      <c r="Y7" s="10" t="s">
        <v>128</v>
      </c>
      <c r="Z7" s="10" t="s">
        <v>128</v>
      </c>
      <c r="AA7" s="10" t="s">
        <v>128</v>
      </c>
      <c r="AB7" s="10" t="s">
        <v>128</v>
      </c>
      <c r="AC7" s="10" t="s">
        <v>151</v>
      </c>
      <c r="AD7" s="10" t="s">
        <v>128</v>
      </c>
      <c r="AE7" s="10" t="s">
        <v>151</v>
      </c>
      <c r="AF7" s="10" t="s">
        <v>128</v>
      </c>
      <c r="AG7" s="10" t="s">
        <v>128</v>
      </c>
      <c r="AH7" s="10" t="s">
        <v>128</v>
      </c>
      <c r="AI7" s="10" t="s">
        <v>128</v>
      </c>
      <c r="AJ7" s="7">
        <f t="shared" si="2"/>
        <v>25</v>
      </c>
      <c r="AK7" s="7">
        <f t="shared" si="3"/>
        <v>1</v>
      </c>
      <c r="AL7" s="7">
        <v>2</v>
      </c>
      <c r="AM7" s="7">
        <f t="shared" si="4"/>
        <v>31</v>
      </c>
      <c r="AN7" s="7">
        <f t="shared" si="5"/>
        <v>27</v>
      </c>
      <c r="AO7" s="7">
        <f t="shared" si="6"/>
        <v>27</v>
      </c>
      <c r="AP7" s="7">
        <f t="shared" si="7"/>
        <v>5</v>
      </c>
    </row>
    <row r="8" spans="1:42" ht="17.25" thickTop="1" thickBot="1">
      <c r="A8" s="7">
        <v>5</v>
      </c>
      <c r="B8" s="15" t="s">
        <v>71</v>
      </c>
      <c r="C8" s="16" t="s">
        <v>133</v>
      </c>
      <c r="D8" s="17" t="s">
        <v>70</v>
      </c>
      <c r="E8" s="10" t="s">
        <v>128</v>
      </c>
      <c r="F8" s="10" t="s">
        <v>128</v>
      </c>
      <c r="G8" s="10" t="s">
        <v>128</v>
      </c>
      <c r="H8" s="10" t="s">
        <v>128</v>
      </c>
      <c r="I8" s="10" t="s">
        <v>128</v>
      </c>
      <c r="J8" s="10" t="s">
        <v>151</v>
      </c>
      <c r="K8" s="10" t="s">
        <v>128</v>
      </c>
      <c r="L8" s="10" t="s">
        <v>128</v>
      </c>
      <c r="M8" s="10" t="s">
        <v>128</v>
      </c>
      <c r="N8" s="10" t="s">
        <v>152</v>
      </c>
      <c r="O8" s="10" t="s">
        <v>128</v>
      </c>
      <c r="P8" s="10" t="s">
        <v>128</v>
      </c>
      <c r="Q8" s="10" t="s">
        <v>151</v>
      </c>
      <c r="R8" s="10" t="s">
        <v>128</v>
      </c>
      <c r="S8" s="10" t="s">
        <v>128</v>
      </c>
      <c r="T8" s="10" t="s">
        <v>128</v>
      </c>
      <c r="U8" s="10" t="s">
        <v>128</v>
      </c>
      <c r="V8" s="10" t="s">
        <v>128</v>
      </c>
      <c r="W8" s="10" t="s">
        <v>128</v>
      </c>
      <c r="X8" s="10" t="s">
        <v>151</v>
      </c>
      <c r="Y8" s="10" t="s">
        <v>128</v>
      </c>
      <c r="Z8" s="10" t="s">
        <v>128</v>
      </c>
      <c r="AA8" s="10" t="s">
        <v>128</v>
      </c>
      <c r="AB8" s="10" t="s">
        <v>128</v>
      </c>
      <c r="AC8" s="10" t="s">
        <v>151</v>
      </c>
      <c r="AD8" s="10" t="s">
        <v>128</v>
      </c>
      <c r="AE8" s="10" t="s">
        <v>151</v>
      </c>
      <c r="AF8" s="10" t="s">
        <v>128</v>
      </c>
      <c r="AG8" s="10" t="s">
        <v>128</v>
      </c>
      <c r="AH8" s="10" t="s">
        <v>128</v>
      </c>
      <c r="AI8" s="10" t="s">
        <v>128</v>
      </c>
      <c r="AJ8" s="7">
        <f t="shared" si="2"/>
        <v>25</v>
      </c>
      <c r="AK8" s="7">
        <f t="shared" si="3"/>
        <v>1</v>
      </c>
      <c r="AL8" s="7">
        <v>2</v>
      </c>
      <c r="AM8" s="7">
        <f t="shared" si="4"/>
        <v>31</v>
      </c>
      <c r="AN8" s="7">
        <f t="shared" si="5"/>
        <v>27</v>
      </c>
      <c r="AO8" s="7">
        <f t="shared" si="6"/>
        <v>27</v>
      </c>
      <c r="AP8" s="7">
        <f t="shared" si="7"/>
        <v>5</v>
      </c>
    </row>
    <row r="9" spans="1:42" ht="17.25" thickTop="1" thickBot="1">
      <c r="A9" s="7">
        <v>6</v>
      </c>
      <c r="B9" s="15" t="s">
        <v>119</v>
      </c>
      <c r="C9" s="16" t="s">
        <v>134</v>
      </c>
      <c r="D9" s="17" t="s">
        <v>70</v>
      </c>
      <c r="E9" s="10" t="s">
        <v>128</v>
      </c>
      <c r="F9" s="10" t="s">
        <v>128</v>
      </c>
      <c r="G9" s="10" t="s">
        <v>128</v>
      </c>
      <c r="H9" s="10" t="s">
        <v>128</v>
      </c>
      <c r="I9" s="10" t="s">
        <v>152</v>
      </c>
      <c r="J9" s="10" t="s">
        <v>151</v>
      </c>
      <c r="K9" s="10" t="s">
        <v>128</v>
      </c>
      <c r="L9" s="10" t="s">
        <v>128</v>
      </c>
      <c r="M9" s="10" t="s">
        <v>128</v>
      </c>
      <c r="N9" s="10" t="s">
        <v>128</v>
      </c>
      <c r="O9" s="10" t="s">
        <v>128</v>
      </c>
      <c r="P9" s="10" t="s">
        <v>128</v>
      </c>
      <c r="Q9" s="10" t="s">
        <v>151</v>
      </c>
      <c r="R9" s="10" t="s">
        <v>128</v>
      </c>
      <c r="S9" s="10" t="s">
        <v>128</v>
      </c>
      <c r="T9" s="10" t="s">
        <v>128</v>
      </c>
      <c r="U9" s="10" t="s">
        <v>128</v>
      </c>
      <c r="V9" s="10" t="s">
        <v>128</v>
      </c>
      <c r="W9" s="10" t="s">
        <v>128</v>
      </c>
      <c r="X9" s="10" t="s">
        <v>151</v>
      </c>
      <c r="Y9" s="10" t="s">
        <v>128</v>
      </c>
      <c r="Z9" s="10" t="s">
        <v>128</v>
      </c>
      <c r="AA9" s="10" t="s">
        <v>128</v>
      </c>
      <c r="AB9" s="10" t="s">
        <v>128</v>
      </c>
      <c r="AC9" s="10" t="s">
        <v>151</v>
      </c>
      <c r="AD9" s="10" t="s">
        <v>128</v>
      </c>
      <c r="AE9" s="10" t="s">
        <v>151</v>
      </c>
      <c r="AF9" s="10" t="s">
        <v>152</v>
      </c>
      <c r="AG9" s="10" t="s">
        <v>128</v>
      </c>
      <c r="AH9" s="10" t="s">
        <v>128</v>
      </c>
      <c r="AI9" s="10" t="s">
        <v>128</v>
      </c>
      <c r="AJ9" s="7">
        <f t="shared" si="2"/>
        <v>24</v>
      </c>
      <c r="AK9" s="7">
        <f t="shared" si="3"/>
        <v>2</v>
      </c>
      <c r="AL9" s="7">
        <v>2</v>
      </c>
      <c r="AM9" s="7">
        <f t="shared" si="4"/>
        <v>31</v>
      </c>
      <c r="AN9" s="7">
        <f t="shared" si="5"/>
        <v>27</v>
      </c>
      <c r="AO9" s="7">
        <f t="shared" si="6"/>
        <v>25</v>
      </c>
      <c r="AP9" s="7">
        <f t="shared" si="7"/>
        <v>5</v>
      </c>
    </row>
    <row r="10" spans="1:42" ht="17.25" thickTop="1" thickBot="1">
      <c r="A10" s="7">
        <v>7</v>
      </c>
      <c r="B10" s="15" t="s">
        <v>120</v>
      </c>
      <c r="C10" s="16" t="s">
        <v>135</v>
      </c>
      <c r="D10" s="17" t="s">
        <v>72</v>
      </c>
      <c r="E10" s="10" t="s">
        <v>128</v>
      </c>
      <c r="F10" s="10" t="s">
        <v>128</v>
      </c>
      <c r="G10" s="10" t="s">
        <v>128</v>
      </c>
      <c r="H10" s="10" t="s">
        <v>128</v>
      </c>
      <c r="I10" s="10" t="s">
        <v>128</v>
      </c>
      <c r="J10" s="10" t="s">
        <v>151</v>
      </c>
      <c r="K10" s="10" t="s">
        <v>128</v>
      </c>
      <c r="L10" s="10" t="s">
        <v>128</v>
      </c>
      <c r="M10" s="10" t="s">
        <v>128</v>
      </c>
      <c r="N10" s="10" t="s">
        <v>128</v>
      </c>
      <c r="O10" s="10" t="s">
        <v>128</v>
      </c>
      <c r="P10" s="10" t="s">
        <v>128</v>
      </c>
      <c r="Q10" s="10" t="s">
        <v>151</v>
      </c>
      <c r="R10" s="10" t="s">
        <v>128</v>
      </c>
      <c r="S10" s="10" t="s">
        <v>128</v>
      </c>
      <c r="T10" s="10" t="s">
        <v>128</v>
      </c>
      <c r="U10" s="10" t="s">
        <v>128</v>
      </c>
      <c r="V10" s="10" t="s">
        <v>128</v>
      </c>
      <c r="W10" s="10" t="s">
        <v>128</v>
      </c>
      <c r="X10" s="10" t="s">
        <v>151</v>
      </c>
      <c r="Y10" s="10" t="s">
        <v>128</v>
      </c>
      <c r="Z10" s="10" t="s">
        <v>128</v>
      </c>
      <c r="AA10" s="10" t="s">
        <v>128</v>
      </c>
      <c r="AB10" s="10" t="s">
        <v>128</v>
      </c>
      <c r="AC10" s="10" t="s">
        <v>151</v>
      </c>
      <c r="AD10" s="10" t="s">
        <v>128</v>
      </c>
      <c r="AE10" s="10" t="s">
        <v>151</v>
      </c>
      <c r="AF10" s="10" t="s">
        <v>128</v>
      </c>
      <c r="AG10" s="10" t="s">
        <v>128</v>
      </c>
      <c r="AH10" s="10" t="s">
        <v>128</v>
      </c>
      <c r="AI10" s="10" t="s">
        <v>128</v>
      </c>
      <c r="AJ10" s="7">
        <f t="shared" si="2"/>
        <v>26</v>
      </c>
      <c r="AK10" s="7">
        <f t="shared" si="3"/>
        <v>0</v>
      </c>
      <c r="AL10" s="7">
        <v>2</v>
      </c>
      <c r="AM10" s="7">
        <f t="shared" si="4"/>
        <v>31</v>
      </c>
      <c r="AN10" s="7">
        <f t="shared" si="5"/>
        <v>27</v>
      </c>
      <c r="AO10" s="7">
        <f t="shared" si="6"/>
        <v>27</v>
      </c>
      <c r="AP10" s="7">
        <f t="shared" si="7"/>
        <v>5</v>
      </c>
    </row>
    <row r="11" spans="1:42" ht="17.25" thickTop="1" thickBot="1">
      <c r="A11" s="7">
        <v>8</v>
      </c>
      <c r="B11" s="15" t="s">
        <v>121</v>
      </c>
      <c r="C11" s="16" t="s">
        <v>136</v>
      </c>
      <c r="D11" s="17" t="s">
        <v>74</v>
      </c>
      <c r="E11" s="10" t="s">
        <v>128</v>
      </c>
      <c r="F11" s="10" t="s">
        <v>128</v>
      </c>
      <c r="G11" s="10" t="s">
        <v>128</v>
      </c>
      <c r="H11" s="10" t="s">
        <v>128</v>
      </c>
      <c r="I11" s="10" t="s">
        <v>128</v>
      </c>
      <c r="J11" s="10" t="s">
        <v>151</v>
      </c>
      <c r="K11" s="10" t="s">
        <v>128</v>
      </c>
      <c r="L11" s="10" t="s">
        <v>128</v>
      </c>
      <c r="M11" s="10" t="s">
        <v>128</v>
      </c>
      <c r="N11" s="10" t="s">
        <v>128</v>
      </c>
      <c r="O11" s="10" t="s">
        <v>128</v>
      </c>
      <c r="P11" s="10" t="s">
        <v>128</v>
      </c>
      <c r="Q11" s="10" t="s">
        <v>151</v>
      </c>
      <c r="R11" s="10" t="s">
        <v>128</v>
      </c>
      <c r="S11" s="10" t="s">
        <v>128</v>
      </c>
      <c r="T11" s="10" t="s">
        <v>128</v>
      </c>
      <c r="U11" s="10" t="s">
        <v>128</v>
      </c>
      <c r="V11" s="10" t="s">
        <v>128</v>
      </c>
      <c r="W11" s="10" t="s">
        <v>128</v>
      </c>
      <c r="X11" s="10" t="s">
        <v>151</v>
      </c>
      <c r="Y11" s="10" t="s">
        <v>128</v>
      </c>
      <c r="Z11" s="10" t="s">
        <v>128</v>
      </c>
      <c r="AA11" s="10" t="s">
        <v>128</v>
      </c>
      <c r="AB11" s="10" t="s">
        <v>128</v>
      </c>
      <c r="AC11" s="10" t="s">
        <v>151</v>
      </c>
      <c r="AD11" s="10" t="s">
        <v>128</v>
      </c>
      <c r="AE11" s="10" t="s">
        <v>151</v>
      </c>
      <c r="AF11" s="10" t="s">
        <v>128</v>
      </c>
      <c r="AG11" s="10" t="s">
        <v>128</v>
      </c>
      <c r="AH11" s="10" t="s">
        <v>128</v>
      </c>
      <c r="AI11" s="10" t="s">
        <v>128</v>
      </c>
      <c r="AJ11" s="7">
        <f t="shared" si="2"/>
        <v>26</v>
      </c>
      <c r="AK11" s="7">
        <f t="shared" si="3"/>
        <v>0</v>
      </c>
      <c r="AL11" s="7">
        <v>2</v>
      </c>
      <c r="AM11" s="7">
        <f t="shared" si="4"/>
        <v>31</v>
      </c>
      <c r="AN11" s="7">
        <f t="shared" si="5"/>
        <v>27</v>
      </c>
      <c r="AO11" s="7">
        <f t="shared" si="6"/>
        <v>27</v>
      </c>
      <c r="AP11" s="7">
        <f t="shared" si="7"/>
        <v>5</v>
      </c>
    </row>
    <row r="12" spans="1:42" ht="17.25" thickTop="1" thickBot="1">
      <c r="A12" s="7">
        <v>9</v>
      </c>
      <c r="B12" s="15" t="s">
        <v>75</v>
      </c>
      <c r="C12" s="16" t="s">
        <v>137</v>
      </c>
      <c r="D12" s="17" t="s">
        <v>72</v>
      </c>
      <c r="E12" s="10" t="s">
        <v>128</v>
      </c>
      <c r="F12" s="10" t="s">
        <v>128</v>
      </c>
      <c r="G12" s="10" t="s">
        <v>128</v>
      </c>
      <c r="H12" s="10" t="s">
        <v>128</v>
      </c>
      <c r="I12" s="10" t="s">
        <v>128</v>
      </c>
      <c r="J12" s="10" t="s">
        <v>151</v>
      </c>
      <c r="K12" s="10" t="s">
        <v>128</v>
      </c>
      <c r="L12" s="10" t="s">
        <v>128</v>
      </c>
      <c r="M12" s="10" t="s">
        <v>128</v>
      </c>
      <c r="N12" s="10" t="s">
        <v>128</v>
      </c>
      <c r="O12" s="10" t="s">
        <v>128</v>
      </c>
      <c r="P12" s="10" t="s">
        <v>128</v>
      </c>
      <c r="Q12" s="10" t="s">
        <v>151</v>
      </c>
      <c r="R12" s="10" t="s">
        <v>128</v>
      </c>
      <c r="S12" s="10" t="s">
        <v>128</v>
      </c>
      <c r="T12" s="10" t="s">
        <v>128</v>
      </c>
      <c r="U12" s="10" t="s">
        <v>128</v>
      </c>
      <c r="V12" s="10" t="s">
        <v>128</v>
      </c>
      <c r="W12" s="10" t="s">
        <v>128</v>
      </c>
      <c r="X12" s="10" t="s">
        <v>151</v>
      </c>
      <c r="Y12" s="10" t="s">
        <v>128</v>
      </c>
      <c r="Z12" s="10" t="s">
        <v>128</v>
      </c>
      <c r="AA12" s="10" t="s">
        <v>128</v>
      </c>
      <c r="AB12" s="10" t="s">
        <v>128</v>
      </c>
      <c r="AC12" s="10" t="s">
        <v>151</v>
      </c>
      <c r="AD12" s="10" t="s">
        <v>128</v>
      </c>
      <c r="AE12" s="10" t="s">
        <v>151</v>
      </c>
      <c r="AF12" s="10" t="s">
        <v>128</v>
      </c>
      <c r="AG12" s="10" t="s">
        <v>128</v>
      </c>
      <c r="AH12" s="10" t="s">
        <v>128</v>
      </c>
      <c r="AI12" s="10" t="s">
        <v>128</v>
      </c>
      <c r="AJ12" s="7">
        <f t="shared" si="2"/>
        <v>26</v>
      </c>
      <c r="AK12" s="7">
        <f t="shared" si="3"/>
        <v>0</v>
      </c>
      <c r="AL12" s="7">
        <v>2</v>
      </c>
      <c r="AM12" s="7">
        <f t="shared" si="4"/>
        <v>31</v>
      </c>
      <c r="AN12" s="7">
        <f t="shared" si="5"/>
        <v>27</v>
      </c>
      <c r="AO12" s="7">
        <f t="shared" si="6"/>
        <v>27</v>
      </c>
      <c r="AP12" s="7">
        <f t="shared" si="7"/>
        <v>5</v>
      </c>
    </row>
    <row r="13" spans="1:42" ht="17.25" thickTop="1" thickBot="1">
      <c r="A13" s="7">
        <v>10</v>
      </c>
      <c r="B13" s="15" t="s">
        <v>76</v>
      </c>
      <c r="C13" s="16" t="s">
        <v>138</v>
      </c>
      <c r="D13" s="17" t="s">
        <v>72</v>
      </c>
      <c r="E13" s="10" t="s">
        <v>128</v>
      </c>
      <c r="F13" s="10" t="s">
        <v>128</v>
      </c>
      <c r="G13" s="10" t="s">
        <v>128</v>
      </c>
      <c r="H13" s="10" t="s">
        <v>128</v>
      </c>
      <c r="I13" s="10" t="s">
        <v>128</v>
      </c>
      <c r="J13" s="10" t="s">
        <v>151</v>
      </c>
      <c r="K13" s="10" t="s">
        <v>128</v>
      </c>
      <c r="L13" s="10" t="s">
        <v>128</v>
      </c>
      <c r="M13" s="10" t="s">
        <v>128</v>
      </c>
      <c r="N13" s="10" t="s">
        <v>128</v>
      </c>
      <c r="O13" s="10" t="s">
        <v>128</v>
      </c>
      <c r="P13" s="10" t="s">
        <v>128</v>
      </c>
      <c r="Q13" s="10" t="s">
        <v>151</v>
      </c>
      <c r="R13" s="10" t="s">
        <v>128</v>
      </c>
      <c r="S13" s="10" t="s">
        <v>128</v>
      </c>
      <c r="T13" s="10" t="s">
        <v>128</v>
      </c>
      <c r="U13" s="10" t="s">
        <v>128</v>
      </c>
      <c r="V13" s="10" t="s">
        <v>152</v>
      </c>
      <c r="W13" s="10" t="s">
        <v>128</v>
      </c>
      <c r="X13" s="10" t="s">
        <v>151</v>
      </c>
      <c r="Y13" s="10" t="s">
        <v>128</v>
      </c>
      <c r="Z13" s="10" t="s">
        <v>128</v>
      </c>
      <c r="AA13" s="10" t="s">
        <v>128</v>
      </c>
      <c r="AB13" s="10" t="s">
        <v>152</v>
      </c>
      <c r="AC13" s="10" t="s">
        <v>151</v>
      </c>
      <c r="AD13" s="10" t="s">
        <v>128</v>
      </c>
      <c r="AE13" s="10" t="s">
        <v>151</v>
      </c>
      <c r="AF13" s="10" t="s">
        <v>128</v>
      </c>
      <c r="AG13" s="10" t="s">
        <v>128</v>
      </c>
      <c r="AH13" s="10" t="s">
        <v>128</v>
      </c>
      <c r="AI13" s="10" t="s">
        <v>128</v>
      </c>
      <c r="AJ13" s="7">
        <f t="shared" si="2"/>
        <v>24</v>
      </c>
      <c r="AK13" s="7">
        <f t="shared" si="3"/>
        <v>2</v>
      </c>
      <c r="AL13" s="7">
        <v>2</v>
      </c>
      <c r="AM13" s="7">
        <f t="shared" si="4"/>
        <v>31</v>
      </c>
      <c r="AN13" s="7">
        <f t="shared" si="5"/>
        <v>27</v>
      </c>
      <c r="AO13" s="7">
        <f t="shared" si="6"/>
        <v>25</v>
      </c>
      <c r="AP13" s="7">
        <f t="shared" si="7"/>
        <v>5</v>
      </c>
    </row>
    <row r="14" spans="1:42" ht="17.25" thickTop="1" thickBot="1">
      <c r="A14" s="7">
        <v>11</v>
      </c>
      <c r="B14" s="15" t="s">
        <v>77</v>
      </c>
      <c r="C14" s="16" t="s">
        <v>139</v>
      </c>
      <c r="D14" s="17" t="s">
        <v>80</v>
      </c>
      <c r="E14" s="10" t="s">
        <v>128</v>
      </c>
      <c r="F14" s="10" t="s">
        <v>128</v>
      </c>
      <c r="G14" s="10" t="s">
        <v>128</v>
      </c>
      <c r="H14" s="10" t="s">
        <v>128</v>
      </c>
      <c r="I14" s="10" t="s">
        <v>128</v>
      </c>
      <c r="J14" s="10" t="s">
        <v>151</v>
      </c>
      <c r="K14" s="10" t="s">
        <v>128</v>
      </c>
      <c r="L14" s="10" t="s">
        <v>128</v>
      </c>
      <c r="M14" s="10" t="s">
        <v>128</v>
      </c>
      <c r="N14" s="10" t="s">
        <v>128</v>
      </c>
      <c r="O14" s="10" t="s">
        <v>128</v>
      </c>
      <c r="P14" s="10" t="s">
        <v>128</v>
      </c>
      <c r="Q14" s="10" t="s">
        <v>151</v>
      </c>
      <c r="R14" s="10" t="s">
        <v>128</v>
      </c>
      <c r="S14" s="10" t="s">
        <v>128</v>
      </c>
      <c r="T14" s="10" t="s">
        <v>128</v>
      </c>
      <c r="U14" s="10" t="s">
        <v>128</v>
      </c>
      <c r="V14" s="10" t="s">
        <v>128</v>
      </c>
      <c r="W14" s="10" t="s">
        <v>128</v>
      </c>
      <c r="X14" s="10" t="s">
        <v>151</v>
      </c>
      <c r="Y14" s="10" t="s">
        <v>128</v>
      </c>
      <c r="Z14" s="10" t="s">
        <v>128</v>
      </c>
      <c r="AA14" s="10" t="s">
        <v>128</v>
      </c>
      <c r="AB14" s="10" t="s">
        <v>128</v>
      </c>
      <c r="AC14" s="10" t="s">
        <v>151</v>
      </c>
      <c r="AD14" s="10" t="s">
        <v>128</v>
      </c>
      <c r="AE14" s="10" t="s">
        <v>151</v>
      </c>
      <c r="AF14" s="10" t="s">
        <v>128</v>
      </c>
      <c r="AG14" s="10" t="s">
        <v>128</v>
      </c>
      <c r="AH14" s="10" t="s">
        <v>128</v>
      </c>
      <c r="AI14" s="10" t="s">
        <v>128</v>
      </c>
      <c r="AJ14" s="7">
        <f t="shared" si="2"/>
        <v>26</v>
      </c>
      <c r="AK14" s="7">
        <f t="shared" si="3"/>
        <v>0</v>
      </c>
      <c r="AL14" s="7">
        <v>2</v>
      </c>
      <c r="AM14" s="7">
        <f t="shared" si="4"/>
        <v>31</v>
      </c>
      <c r="AN14" s="7">
        <f t="shared" si="5"/>
        <v>27</v>
      </c>
      <c r="AO14" s="7">
        <f t="shared" si="6"/>
        <v>27</v>
      </c>
      <c r="AP14" s="7">
        <f t="shared" si="7"/>
        <v>5</v>
      </c>
    </row>
    <row r="15" spans="1:42" ht="17.25" thickTop="1" thickBot="1">
      <c r="A15" s="7">
        <v>12</v>
      </c>
      <c r="B15" s="15" t="s">
        <v>78</v>
      </c>
      <c r="C15" s="16" t="s">
        <v>140</v>
      </c>
      <c r="D15" s="17" t="s">
        <v>72</v>
      </c>
      <c r="E15" s="10" t="s">
        <v>128</v>
      </c>
      <c r="F15" s="10" t="s">
        <v>128</v>
      </c>
      <c r="G15" s="10" t="s">
        <v>128</v>
      </c>
      <c r="H15" s="10" t="s">
        <v>128</v>
      </c>
      <c r="I15" s="10" t="s">
        <v>128</v>
      </c>
      <c r="J15" s="10" t="s">
        <v>151</v>
      </c>
      <c r="K15" s="10" t="s">
        <v>128</v>
      </c>
      <c r="L15" s="10" t="s">
        <v>128</v>
      </c>
      <c r="M15" s="10" t="s">
        <v>128</v>
      </c>
      <c r="N15" s="10" t="s">
        <v>128</v>
      </c>
      <c r="O15" s="10" t="s">
        <v>128</v>
      </c>
      <c r="P15" s="10" t="s">
        <v>128</v>
      </c>
      <c r="Q15" s="10" t="s">
        <v>151</v>
      </c>
      <c r="R15" s="10" t="s">
        <v>128</v>
      </c>
      <c r="S15" s="10" t="s">
        <v>128</v>
      </c>
      <c r="T15" s="10" t="s">
        <v>128</v>
      </c>
      <c r="U15" s="10" t="s">
        <v>128</v>
      </c>
      <c r="V15" s="10" t="s">
        <v>128</v>
      </c>
      <c r="W15" s="10" t="s">
        <v>128</v>
      </c>
      <c r="X15" s="10" t="s">
        <v>151</v>
      </c>
      <c r="Y15" s="10" t="s">
        <v>128</v>
      </c>
      <c r="Z15" s="10" t="s">
        <v>128</v>
      </c>
      <c r="AA15" s="10" t="s">
        <v>128</v>
      </c>
      <c r="AB15" s="10" t="s">
        <v>128</v>
      </c>
      <c r="AC15" s="10" t="s">
        <v>151</v>
      </c>
      <c r="AD15" s="10" t="s">
        <v>128</v>
      </c>
      <c r="AE15" s="10" t="s">
        <v>151</v>
      </c>
      <c r="AF15" s="10" t="s">
        <v>128</v>
      </c>
      <c r="AG15" s="10" t="s">
        <v>128</v>
      </c>
      <c r="AH15" s="10" t="s">
        <v>128</v>
      </c>
      <c r="AI15" s="10" t="s">
        <v>128</v>
      </c>
      <c r="AJ15" s="7">
        <f t="shared" si="2"/>
        <v>26</v>
      </c>
      <c r="AK15" s="7">
        <f t="shared" si="3"/>
        <v>0</v>
      </c>
      <c r="AL15" s="7">
        <v>2</v>
      </c>
      <c r="AM15" s="7">
        <f t="shared" si="4"/>
        <v>31</v>
      </c>
      <c r="AN15" s="7">
        <f t="shared" si="5"/>
        <v>27</v>
      </c>
      <c r="AO15" s="7">
        <f t="shared" si="6"/>
        <v>27</v>
      </c>
      <c r="AP15" s="7">
        <f t="shared" si="7"/>
        <v>5</v>
      </c>
    </row>
    <row r="16" spans="1:42" ht="17.25" thickTop="1" thickBot="1">
      <c r="A16" s="7">
        <v>13</v>
      </c>
      <c r="B16" s="15" t="s">
        <v>79</v>
      </c>
      <c r="C16" s="16" t="s">
        <v>141</v>
      </c>
      <c r="D16" s="17" t="s">
        <v>80</v>
      </c>
      <c r="E16" s="10" t="s">
        <v>128</v>
      </c>
      <c r="F16" s="10" t="s">
        <v>152</v>
      </c>
      <c r="G16" s="10" t="s">
        <v>128</v>
      </c>
      <c r="H16" s="10" t="s">
        <v>128</v>
      </c>
      <c r="I16" s="10" t="s">
        <v>128</v>
      </c>
      <c r="J16" s="10" t="s">
        <v>151</v>
      </c>
      <c r="K16" s="10" t="s">
        <v>128</v>
      </c>
      <c r="L16" s="10" t="s">
        <v>128</v>
      </c>
      <c r="M16" s="10" t="s">
        <v>128</v>
      </c>
      <c r="N16" s="10" t="s">
        <v>128</v>
      </c>
      <c r="O16" s="10" t="s">
        <v>128</v>
      </c>
      <c r="P16" s="10" t="s">
        <v>128</v>
      </c>
      <c r="Q16" s="10" t="s">
        <v>151</v>
      </c>
      <c r="R16" s="10" t="s">
        <v>128</v>
      </c>
      <c r="S16" s="10" t="s">
        <v>128</v>
      </c>
      <c r="T16" s="10" t="s">
        <v>128</v>
      </c>
      <c r="U16" s="10" t="s">
        <v>128</v>
      </c>
      <c r="V16" s="10" t="s">
        <v>128</v>
      </c>
      <c r="W16" s="10" t="s">
        <v>128</v>
      </c>
      <c r="X16" s="10" t="s">
        <v>151</v>
      </c>
      <c r="Y16" s="10" t="s">
        <v>128</v>
      </c>
      <c r="Z16" s="10" t="s">
        <v>128</v>
      </c>
      <c r="AA16" s="10" t="s">
        <v>128</v>
      </c>
      <c r="AB16" s="10" t="s">
        <v>128</v>
      </c>
      <c r="AC16" s="10" t="s">
        <v>151</v>
      </c>
      <c r="AD16" s="10" t="s">
        <v>128</v>
      </c>
      <c r="AE16" s="10" t="s">
        <v>151</v>
      </c>
      <c r="AF16" s="10" t="s">
        <v>128</v>
      </c>
      <c r="AG16" s="10" t="s">
        <v>128</v>
      </c>
      <c r="AH16" s="10" t="s">
        <v>128</v>
      </c>
      <c r="AI16" s="10" t="s">
        <v>128</v>
      </c>
      <c r="AJ16" s="7">
        <f t="shared" si="2"/>
        <v>25</v>
      </c>
      <c r="AK16" s="7">
        <f t="shared" si="3"/>
        <v>1</v>
      </c>
      <c r="AL16" s="7">
        <v>2</v>
      </c>
      <c r="AM16" s="7">
        <f t="shared" si="4"/>
        <v>31</v>
      </c>
      <c r="AN16" s="7">
        <f t="shared" si="5"/>
        <v>27</v>
      </c>
      <c r="AO16" s="7">
        <f t="shared" si="6"/>
        <v>27</v>
      </c>
      <c r="AP16" s="7">
        <f t="shared" si="7"/>
        <v>5</v>
      </c>
    </row>
    <row r="17" spans="1:42" ht="17.25" thickTop="1" thickBot="1">
      <c r="A17" s="7">
        <v>14</v>
      </c>
      <c r="B17" s="15" t="s">
        <v>105</v>
      </c>
      <c r="C17" s="16" t="s">
        <v>142</v>
      </c>
      <c r="D17" s="17" t="s">
        <v>55</v>
      </c>
      <c r="E17" s="10" t="s">
        <v>128</v>
      </c>
      <c r="F17" s="10" t="s">
        <v>128</v>
      </c>
      <c r="G17" s="10" t="s">
        <v>128</v>
      </c>
      <c r="H17" s="10" t="s">
        <v>128</v>
      </c>
      <c r="I17" s="10" t="s">
        <v>128</v>
      </c>
      <c r="J17" s="10" t="s">
        <v>151</v>
      </c>
      <c r="K17" s="10" t="s">
        <v>128</v>
      </c>
      <c r="L17" s="10" t="s">
        <v>128</v>
      </c>
      <c r="M17" s="10" t="s">
        <v>128</v>
      </c>
      <c r="N17" s="10" t="s">
        <v>128</v>
      </c>
      <c r="O17" s="10" t="s">
        <v>128</v>
      </c>
      <c r="P17" s="10" t="s">
        <v>128</v>
      </c>
      <c r="Q17" s="10" t="s">
        <v>151</v>
      </c>
      <c r="R17" s="10" t="s">
        <v>128</v>
      </c>
      <c r="S17" s="10" t="s">
        <v>128</v>
      </c>
      <c r="T17" s="10" t="s">
        <v>128</v>
      </c>
      <c r="U17" s="10" t="s">
        <v>128</v>
      </c>
      <c r="V17" s="10" t="s">
        <v>128</v>
      </c>
      <c r="W17" s="10" t="s">
        <v>128</v>
      </c>
      <c r="X17" s="10" t="s">
        <v>151</v>
      </c>
      <c r="Y17" s="10" t="s">
        <v>128</v>
      </c>
      <c r="Z17" s="10" t="s">
        <v>128</v>
      </c>
      <c r="AA17" s="10" t="s">
        <v>128</v>
      </c>
      <c r="AB17" s="10" t="s">
        <v>128</v>
      </c>
      <c r="AC17" s="10" t="s">
        <v>151</v>
      </c>
      <c r="AD17" s="10" t="s">
        <v>128</v>
      </c>
      <c r="AE17" s="10" t="s">
        <v>151</v>
      </c>
      <c r="AF17" s="10" t="s">
        <v>128</v>
      </c>
      <c r="AG17" s="10" t="s">
        <v>128</v>
      </c>
      <c r="AH17" s="10" t="s">
        <v>128</v>
      </c>
      <c r="AI17" s="10" t="s">
        <v>128</v>
      </c>
      <c r="AJ17" s="7">
        <f t="shared" si="2"/>
        <v>26</v>
      </c>
      <c r="AK17" s="7">
        <f t="shared" si="3"/>
        <v>0</v>
      </c>
      <c r="AL17" s="7">
        <v>2</v>
      </c>
      <c r="AM17" s="7">
        <f t="shared" si="4"/>
        <v>31</v>
      </c>
      <c r="AN17" s="7">
        <f t="shared" si="5"/>
        <v>27</v>
      </c>
      <c r="AO17" s="7">
        <f t="shared" si="6"/>
        <v>27</v>
      </c>
      <c r="AP17" s="7">
        <f t="shared" si="7"/>
        <v>5</v>
      </c>
    </row>
    <row r="18" spans="1:42" ht="17.25" thickTop="1" thickBot="1">
      <c r="A18" s="7">
        <v>15</v>
      </c>
      <c r="B18" s="15" t="s">
        <v>94</v>
      </c>
      <c r="C18" s="16" t="s">
        <v>143</v>
      </c>
      <c r="D18" s="17" t="s">
        <v>69</v>
      </c>
      <c r="E18" s="10" t="s">
        <v>128</v>
      </c>
      <c r="F18" s="10" t="s">
        <v>128</v>
      </c>
      <c r="G18" s="10" t="s">
        <v>128</v>
      </c>
      <c r="H18" s="10" t="s">
        <v>128</v>
      </c>
      <c r="I18" s="10" t="s">
        <v>128</v>
      </c>
      <c r="J18" s="10" t="s">
        <v>151</v>
      </c>
      <c r="K18" s="10" t="s">
        <v>128</v>
      </c>
      <c r="L18" s="10" t="s">
        <v>128</v>
      </c>
      <c r="M18" s="10" t="s">
        <v>128</v>
      </c>
      <c r="N18" s="10" t="s">
        <v>128</v>
      </c>
      <c r="O18" s="10" t="s">
        <v>128</v>
      </c>
      <c r="P18" s="10" t="s">
        <v>128</v>
      </c>
      <c r="Q18" s="10" t="s">
        <v>151</v>
      </c>
      <c r="R18" s="10" t="s">
        <v>128</v>
      </c>
      <c r="S18" s="10" t="s">
        <v>128</v>
      </c>
      <c r="T18" s="10" t="s">
        <v>128</v>
      </c>
      <c r="U18" s="10" t="s">
        <v>128</v>
      </c>
      <c r="V18" s="10" t="s">
        <v>128</v>
      </c>
      <c r="W18" s="10" t="s">
        <v>128</v>
      </c>
      <c r="X18" s="10" t="s">
        <v>151</v>
      </c>
      <c r="Y18" s="10" t="s">
        <v>128</v>
      </c>
      <c r="Z18" s="10" t="s">
        <v>128</v>
      </c>
      <c r="AA18" s="10" t="s">
        <v>128</v>
      </c>
      <c r="AB18" s="10" t="s">
        <v>128</v>
      </c>
      <c r="AC18" s="10" t="s">
        <v>151</v>
      </c>
      <c r="AD18" s="10" t="s">
        <v>128</v>
      </c>
      <c r="AE18" s="10" t="s">
        <v>151</v>
      </c>
      <c r="AF18" s="10" t="s">
        <v>128</v>
      </c>
      <c r="AG18" s="10" t="s">
        <v>128</v>
      </c>
      <c r="AH18" s="10" t="s">
        <v>128</v>
      </c>
      <c r="AI18" s="10" t="s">
        <v>128</v>
      </c>
      <c r="AJ18" s="7">
        <f t="shared" si="2"/>
        <v>26</v>
      </c>
      <c r="AK18" s="7">
        <f t="shared" si="3"/>
        <v>0</v>
      </c>
      <c r="AL18" s="7">
        <v>2</v>
      </c>
      <c r="AM18" s="7">
        <f t="shared" si="4"/>
        <v>31</v>
      </c>
      <c r="AN18" s="7">
        <f t="shared" si="5"/>
        <v>27</v>
      </c>
      <c r="AO18" s="7">
        <f t="shared" si="6"/>
        <v>27</v>
      </c>
      <c r="AP18" s="7">
        <f t="shared" si="7"/>
        <v>5</v>
      </c>
    </row>
    <row r="19" spans="1:42" ht="17.25" thickTop="1" thickBot="1">
      <c r="A19" s="7">
        <v>16</v>
      </c>
      <c r="B19" s="15" t="s">
        <v>95</v>
      </c>
      <c r="C19" s="16" t="s">
        <v>144</v>
      </c>
      <c r="D19" s="17" t="s">
        <v>72</v>
      </c>
      <c r="E19" s="10" t="s">
        <v>128</v>
      </c>
      <c r="F19" s="10" t="s">
        <v>128</v>
      </c>
      <c r="G19" s="10" t="s">
        <v>128</v>
      </c>
      <c r="H19" s="10" t="s">
        <v>128</v>
      </c>
      <c r="I19" s="10" t="s">
        <v>128</v>
      </c>
      <c r="J19" s="10" t="s">
        <v>151</v>
      </c>
      <c r="K19" s="10" t="s">
        <v>128</v>
      </c>
      <c r="L19" s="10" t="s">
        <v>128</v>
      </c>
      <c r="M19" s="10" t="s">
        <v>128</v>
      </c>
      <c r="N19" s="10" t="s">
        <v>128</v>
      </c>
      <c r="O19" s="10" t="s">
        <v>128</v>
      </c>
      <c r="P19" s="10" t="s">
        <v>128</v>
      </c>
      <c r="Q19" s="10" t="s">
        <v>151</v>
      </c>
      <c r="R19" s="10" t="s">
        <v>128</v>
      </c>
      <c r="S19" s="10" t="s">
        <v>128</v>
      </c>
      <c r="T19" s="10" t="s">
        <v>128</v>
      </c>
      <c r="U19" s="10" t="s">
        <v>128</v>
      </c>
      <c r="V19" s="10" t="s">
        <v>128</v>
      </c>
      <c r="W19" s="10" t="s">
        <v>128</v>
      </c>
      <c r="X19" s="10" t="s">
        <v>151</v>
      </c>
      <c r="Y19" s="10" t="s">
        <v>128</v>
      </c>
      <c r="Z19" s="10" t="s">
        <v>128</v>
      </c>
      <c r="AA19" s="10" t="s">
        <v>128</v>
      </c>
      <c r="AB19" s="10" t="s">
        <v>128</v>
      </c>
      <c r="AC19" s="10" t="s">
        <v>151</v>
      </c>
      <c r="AD19" s="10" t="s">
        <v>128</v>
      </c>
      <c r="AE19" s="10" t="s">
        <v>151</v>
      </c>
      <c r="AF19" s="10" t="s">
        <v>128</v>
      </c>
      <c r="AG19" s="10" t="s">
        <v>128</v>
      </c>
      <c r="AH19" s="10" t="s">
        <v>128</v>
      </c>
      <c r="AI19" s="10" t="s">
        <v>128</v>
      </c>
      <c r="AJ19" s="7">
        <f t="shared" si="2"/>
        <v>26</v>
      </c>
      <c r="AK19" s="7">
        <f t="shared" si="3"/>
        <v>0</v>
      </c>
      <c r="AL19" s="7">
        <v>2</v>
      </c>
      <c r="AM19" s="7">
        <f t="shared" si="4"/>
        <v>31</v>
      </c>
      <c r="AN19" s="7">
        <f t="shared" si="5"/>
        <v>27</v>
      </c>
      <c r="AO19" s="7">
        <f t="shared" si="6"/>
        <v>27</v>
      </c>
      <c r="AP19" s="7">
        <f t="shared" si="7"/>
        <v>5</v>
      </c>
    </row>
    <row r="20" spans="1:42" ht="17.25" thickTop="1" thickBot="1">
      <c r="A20" s="7">
        <v>17</v>
      </c>
      <c r="B20" s="15" t="s">
        <v>96</v>
      </c>
      <c r="C20" s="16" t="s">
        <v>145</v>
      </c>
      <c r="D20" s="17" t="s">
        <v>72</v>
      </c>
      <c r="E20" s="10" t="s">
        <v>128</v>
      </c>
      <c r="F20" s="10" t="s">
        <v>128</v>
      </c>
      <c r="G20" s="10" t="s">
        <v>128</v>
      </c>
      <c r="H20" s="10" t="s">
        <v>128</v>
      </c>
      <c r="I20" s="10" t="s">
        <v>128</v>
      </c>
      <c r="J20" s="10" t="s">
        <v>151</v>
      </c>
      <c r="K20" s="10" t="s">
        <v>128</v>
      </c>
      <c r="L20" s="10" t="s">
        <v>128</v>
      </c>
      <c r="M20" s="10" t="s">
        <v>128</v>
      </c>
      <c r="N20" s="10" t="s">
        <v>152</v>
      </c>
      <c r="O20" s="10" t="s">
        <v>128</v>
      </c>
      <c r="P20" s="10" t="s">
        <v>128</v>
      </c>
      <c r="Q20" s="10" t="s">
        <v>151</v>
      </c>
      <c r="R20" s="10" t="s">
        <v>128</v>
      </c>
      <c r="S20" s="10" t="s">
        <v>152</v>
      </c>
      <c r="T20" s="10" t="s">
        <v>128</v>
      </c>
      <c r="U20" s="10" t="s">
        <v>128</v>
      </c>
      <c r="V20" s="10" t="s">
        <v>128</v>
      </c>
      <c r="W20" s="10" t="s">
        <v>128</v>
      </c>
      <c r="X20" s="10" t="s">
        <v>151</v>
      </c>
      <c r="Y20" s="10" t="s">
        <v>128</v>
      </c>
      <c r="Z20" s="10" t="s">
        <v>128</v>
      </c>
      <c r="AA20" s="10" t="s">
        <v>128</v>
      </c>
      <c r="AB20" s="10" t="s">
        <v>128</v>
      </c>
      <c r="AC20" s="10" t="s">
        <v>151</v>
      </c>
      <c r="AD20" s="10" t="s">
        <v>128</v>
      </c>
      <c r="AE20" s="10" t="s">
        <v>151</v>
      </c>
      <c r="AF20" s="10" t="s">
        <v>128</v>
      </c>
      <c r="AG20" s="10" t="s">
        <v>128</v>
      </c>
      <c r="AH20" s="10" t="s">
        <v>128</v>
      </c>
      <c r="AI20" s="10" t="s">
        <v>128</v>
      </c>
      <c r="AJ20" s="7">
        <f t="shared" si="2"/>
        <v>24</v>
      </c>
      <c r="AK20" s="7">
        <f t="shared" si="3"/>
        <v>2</v>
      </c>
      <c r="AL20" s="7">
        <v>2</v>
      </c>
      <c r="AM20" s="7">
        <f t="shared" si="4"/>
        <v>31</v>
      </c>
      <c r="AN20" s="7">
        <f t="shared" si="5"/>
        <v>27</v>
      </c>
      <c r="AO20" s="7">
        <f t="shared" si="6"/>
        <v>25</v>
      </c>
      <c r="AP20" s="7">
        <f t="shared" si="7"/>
        <v>5</v>
      </c>
    </row>
    <row r="21" spans="1:42" ht="17.25" thickTop="1" thickBot="1">
      <c r="A21" s="7">
        <v>18</v>
      </c>
      <c r="B21" s="15" t="s">
        <v>97</v>
      </c>
      <c r="C21" s="16" t="s">
        <v>146</v>
      </c>
      <c r="D21" s="17" t="s">
        <v>72</v>
      </c>
      <c r="E21" s="10" t="s">
        <v>128</v>
      </c>
      <c r="F21" s="10" t="s">
        <v>128</v>
      </c>
      <c r="G21" s="10" t="s">
        <v>128</v>
      </c>
      <c r="H21" s="10" t="s">
        <v>128</v>
      </c>
      <c r="I21" s="10" t="s">
        <v>128</v>
      </c>
      <c r="J21" s="10" t="s">
        <v>151</v>
      </c>
      <c r="K21" s="10" t="s">
        <v>128</v>
      </c>
      <c r="L21" s="10" t="s">
        <v>128</v>
      </c>
      <c r="M21" s="10" t="s">
        <v>128</v>
      </c>
      <c r="N21" s="10" t="s">
        <v>128</v>
      </c>
      <c r="O21" s="10" t="s">
        <v>128</v>
      </c>
      <c r="P21" s="10" t="s">
        <v>128</v>
      </c>
      <c r="Q21" s="10" t="s">
        <v>151</v>
      </c>
      <c r="R21" s="10" t="s">
        <v>128</v>
      </c>
      <c r="S21" s="10" t="s">
        <v>128</v>
      </c>
      <c r="T21" s="10" t="s">
        <v>128</v>
      </c>
      <c r="U21" s="10" t="s">
        <v>128</v>
      </c>
      <c r="V21" s="10" t="s">
        <v>128</v>
      </c>
      <c r="W21" s="10" t="s">
        <v>128</v>
      </c>
      <c r="X21" s="10" t="s">
        <v>151</v>
      </c>
      <c r="Y21" s="10" t="s">
        <v>128</v>
      </c>
      <c r="Z21" s="10" t="s">
        <v>128</v>
      </c>
      <c r="AA21" s="10" t="s">
        <v>128</v>
      </c>
      <c r="AB21" s="10" t="s">
        <v>128</v>
      </c>
      <c r="AC21" s="10" t="s">
        <v>151</v>
      </c>
      <c r="AD21" s="10" t="s">
        <v>128</v>
      </c>
      <c r="AE21" s="10" t="s">
        <v>151</v>
      </c>
      <c r="AF21" s="10" t="s">
        <v>128</v>
      </c>
      <c r="AG21" s="10" t="s">
        <v>128</v>
      </c>
      <c r="AH21" s="10" t="s">
        <v>128</v>
      </c>
      <c r="AI21" s="10" t="s">
        <v>128</v>
      </c>
      <c r="AJ21" s="7">
        <f t="shared" si="2"/>
        <v>26</v>
      </c>
      <c r="AK21" s="7">
        <f t="shared" si="3"/>
        <v>0</v>
      </c>
      <c r="AL21" s="7">
        <v>2</v>
      </c>
      <c r="AM21" s="7">
        <f t="shared" si="4"/>
        <v>31</v>
      </c>
      <c r="AN21" s="7">
        <f t="shared" si="5"/>
        <v>27</v>
      </c>
      <c r="AO21" s="7">
        <f t="shared" si="6"/>
        <v>27</v>
      </c>
      <c r="AP21" s="7">
        <f t="shared" si="7"/>
        <v>5</v>
      </c>
    </row>
    <row r="22" spans="1:42" ht="17.25" thickTop="1" thickBot="1">
      <c r="A22" s="7">
        <v>19</v>
      </c>
      <c r="B22" s="15" t="s">
        <v>103</v>
      </c>
      <c r="C22" s="16" t="s">
        <v>147</v>
      </c>
      <c r="D22" s="17" t="s">
        <v>72</v>
      </c>
      <c r="E22" s="10" t="s">
        <v>128</v>
      </c>
      <c r="F22" s="10" t="s">
        <v>128</v>
      </c>
      <c r="G22" s="10" t="s">
        <v>128</v>
      </c>
      <c r="H22" s="10" t="s">
        <v>128</v>
      </c>
      <c r="I22" s="10" t="s">
        <v>128</v>
      </c>
      <c r="J22" s="10" t="s">
        <v>151</v>
      </c>
      <c r="K22" s="10" t="s">
        <v>128</v>
      </c>
      <c r="L22" s="10" t="s">
        <v>128</v>
      </c>
      <c r="M22" s="10" t="s">
        <v>128</v>
      </c>
      <c r="N22" s="10" t="s">
        <v>128</v>
      </c>
      <c r="O22" s="10" t="s">
        <v>128</v>
      </c>
      <c r="P22" s="10" t="s">
        <v>128</v>
      </c>
      <c r="Q22" s="10" t="s">
        <v>151</v>
      </c>
      <c r="R22" s="10" t="s">
        <v>128</v>
      </c>
      <c r="S22" s="10" t="s">
        <v>128</v>
      </c>
      <c r="T22" s="10" t="s">
        <v>128</v>
      </c>
      <c r="U22" s="10" t="s">
        <v>128</v>
      </c>
      <c r="V22" s="10" t="s">
        <v>128</v>
      </c>
      <c r="W22" s="10" t="s">
        <v>128</v>
      </c>
      <c r="X22" s="10" t="s">
        <v>151</v>
      </c>
      <c r="Y22" s="10" t="s">
        <v>128</v>
      </c>
      <c r="Z22" s="10" t="s">
        <v>128</v>
      </c>
      <c r="AA22" s="10" t="s">
        <v>128</v>
      </c>
      <c r="AB22" s="10" t="s">
        <v>152</v>
      </c>
      <c r="AC22" s="10" t="s">
        <v>151</v>
      </c>
      <c r="AD22" s="10" t="s">
        <v>128</v>
      </c>
      <c r="AE22" s="10" t="s">
        <v>151</v>
      </c>
      <c r="AF22" s="10" t="s">
        <v>152</v>
      </c>
      <c r="AG22" s="10" t="s">
        <v>128</v>
      </c>
      <c r="AH22" s="10" t="s">
        <v>152</v>
      </c>
      <c r="AI22" s="10" t="s">
        <v>128</v>
      </c>
      <c r="AJ22" s="7">
        <f t="shared" si="2"/>
        <v>23</v>
      </c>
      <c r="AK22" s="7">
        <f t="shared" si="3"/>
        <v>3</v>
      </c>
      <c r="AL22" s="7">
        <v>2</v>
      </c>
      <c r="AM22" s="7">
        <f t="shared" si="4"/>
        <v>31</v>
      </c>
      <c r="AN22" s="7">
        <f t="shared" si="5"/>
        <v>27</v>
      </c>
      <c r="AO22" s="7">
        <f t="shared" si="6"/>
        <v>24</v>
      </c>
      <c r="AP22" s="7">
        <f t="shared" si="7"/>
        <v>5</v>
      </c>
    </row>
    <row r="23" spans="1:42" ht="17.25" thickTop="1" thickBot="1">
      <c r="A23" s="7">
        <v>20</v>
      </c>
      <c r="B23" s="15" t="s">
        <v>106</v>
      </c>
      <c r="C23" s="16" t="s">
        <v>148</v>
      </c>
      <c r="D23" s="17" t="s">
        <v>72</v>
      </c>
      <c r="E23" s="10" t="s">
        <v>128</v>
      </c>
      <c r="F23" s="10" t="s">
        <v>128</v>
      </c>
      <c r="G23" s="10" t="s">
        <v>128</v>
      </c>
      <c r="H23" s="10" t="s">
        <v>128</v>
      </c>
      <c r="I23" s="10" t="s">
        <v>128</v>
      </c>
      <c r="J23" s="10" t="s">
        <v>151</v>
      </c>
      <c r="K23" s="10" t="s">
        <v>128</v>
      </c>
      <c r="L23" s="10" t="s">
        <v>128</v>
      </c>
      <c r="M23" s="10" t="s">
        <v>128</v>
      </c>
      <c r="N23" s="10" t="s">
        <v>128</v>
      </c>
      <c r="O23" s="10" t="s">
        <v>128</v>
      </c>
      <c r="P23" s="10" t="s">
        <v>128</v>
      </c>
      <c r="Q23" s="10" t="s">
        <v>151</v>
      </c>
      <c r="R23" s="10" t="s">
        <v>128</v>
      </c>
      <c r="S23" s="10" t="s">
        <v>128</v>
      </c>
      <c r="T23" s="10" t="s">
        <v>152</v>
      </c>
      <c r="U23" s="10" t="s">
        <v>128</v>
      </c>
      <c r="V23" s="10" t="s">
        <v>128</v>
      </c>
      <c r="W23" s="10" t="s">
        <v>128</v>
      </c>
      <c r="X23" s="10" t="s">
        <v>151</v>
      </c>
      <c r="Y23" s="10" t="s">
        <v>128</v>
      </c>
      <c r="Z23" s="10" t="s">
        <v>128</v>
      </c>
      <c r="AA23" s="10" t="s">
        <v>128</v>
      </c>
      <c r="AB23" s="10" t="s">
        <v>128</v>
      </c>
      <c r="AC23" s="10" t="s">
        <v>151</v>
      </c>
      <c r="AD23" s="10" t="s">
        <v>128</v>
      </c>
      <c r="AE23" s="10" t="s">
        <v>151</v>
      </c>
      <c r="AF23" s="10" t="s">
        <v>128</v>
      </c>
      <c r="AG23" s="10" t="s">
        <v>128</v>
      </c>
      <c r="AH23" s="10" t="s">
        <v>128</v>
      </c>
      <c r="AI23" s="10" t="s">
        <v>128</v>
      </c>
      <c r="AJ23" s="7">
        <f t="shared" si="2"/>
        <v>25</v>
      </c>
      <c r="AK23" s="7">
        <f t="shared" si="3"/>
        <v>1</v>
      </c>
      <c r="AL23" s="7">
        <v>2</v>
      </c>
      <c r="AM23" s="7">
        <f t="shared" si="4"/>
        <v>31</v>
      </c>
      <c r="AN23" s="7">
        <f t="shared" si="5"/>
        <v>27</v>
      </c>
      <c r="AO23" s="7">
        <f t="shared" si="6"/>
        <v>27</v>
      </c>
      <c r="AP23" s="7">
        <f t="shared" si="7"/>
        <v>5</v>
      </c>
    </row>
    <row r="24" spans="1:42" ht="17.25" thickTop="1" thickBot="1">
      <c r="A24" s="7">
        <v>21</v>
      </c>
      <c r="B24" s="15" t="s">
        <v>107</v>
      </c>
      <c r="C24" s="16" t="s">
        <v>149</v>
      </c>
      <c r="D24" s="17" t="s">
        <v>74</v>
      </c>
      <c r="E24" s="10" t="s">
        <v>128</v>
      </c>
      <c r="F24" s="10" t="s">
        <v>128</v>
      </c>
      <c r="G24" s="10" t="s">
        <v>128</v>
      </c>
      <c r="H24" s="10" t="s">
        <v>128</v>
      </c>
      <c r="I24" s="10" t="s">
        <v>128</v>
      </c>
      <c r="J24" s="10" t="s">
        <v>151</v>
      </c>
      <c r="K24" s="10" t="s">
        <v>128</v>
      </c>
      <c r="L24" s="10" t="s">
        <v>128</v>
      </c>
      <c r="M24" s="10" t="s">
        <v>128</v>
      </c>
      <c r="N24" s="10" t="s">
        <v>128</v>
      </c>
      <c r="O24" s="10" t="s">
        <v>128</v>
      </c>
      <c r="P24" s="10" t="s">
        <v>128</v>
      </c>
      <c r="Q24" s="10" t="s">
        <v>151</v>
      </c>
      <c r="R24" s="10" t="s">
        <v>128</v>
      </c>
      <c r="S24" s="10" t="s">
        <v>128</v>
      </c>
      <c r="T24" s="10" t="s">
        <v>128</v>
      </c>
      <c r="U24" s="10" t="s">
        <v>128</v>
      </c>
      <c r="V24" s="10" t="s">
        <v>128</v>
      </c>
      <c r="W24" s="10" t="s">
        <v>128</v>
      </c>
      <c r="X24" s="10" t="s">
        <v>151</v>
      </c>
      <c r="Y24" s="10" t="s">
        <v>128</v>
      </c>
      <c r="Z24" s="10" t="s">
        <v>128</v>
      </c>
      <c r="AA24" s="10" t="s">
        <v>128</v>
      </c>
      <c r="AB24" s="10" t="s">
        <v>128</v>
      </c>
      <c r="AC24" s="10" t="s">
        <v>151</v>
      </c>
      <c r="AD24" s="10" t="s">
        <v>128</v>
      </c>
      <c r="AE24" s="10" t="s">
        <v>151</v>
      </c>
      <c r="AF24" s="10" t="s">
        <v>128</v>
      </c>
      <c r="AG24" s="10" t="s">
        <v>128</v>
      </c>
      <c r="AH24" s="10" t="s">
        <v>128</v>
      </c>
      <c r="AI24" s="10" t="s">
        <v>152</v>
      </c>
      <c r="AJ24" s="7">
        <f t="shared" si="2"/>
        <v>25</v>
      </c>
      <c r="AK24" s="7">
        <f t="shared" si="3"/>
        <v>1</v>
      </c>
      <c r="AL24" s="7">
        <v>2</v>
      </c>
      <c r="AM24" s="7">
        <f t="shared" si="4"/>
        <v>31</v>
      </c>
      <c r="AN24" s="7">
        <f t="shared" si="5"/>
        <v>27</v>
      </c>
      <c r="AO24" s="7">
        <f t="shared" si="6"/>
        <v>27</v>
      </c>
      <c r="AP24" s="7">
        <f t="shared" si="7"/>
        <v>5</v>
      </c>
    </row>
    <row r="25" spans="1:42" ht="17.25" thickTop="1" thickBot="1">
      <c r="A25" s="7">
        <v>22</v>
      </c>
      <c r="B25" s="15"/>
      <c r="C25" s="16"/>
      <c r="D25" s="17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7">
        <f t="shared" si="2"/>
        <v>0</v>
      </c>
      <c r="AK25" s="7">
        <f t="shared" si="3"/>
        <v>0</v>
      </c>
      <c r="AL25" s="7"/>
      <c r="AM25" s="7">
        <f t="shared" si="4"/>
        <v>31</v>
      </c>
      <c r="AN25" s="7">
        <f t="shared" si="5"/>
        <v>27</v>
      </c>
      <c r="AO25" s="7">
        <f t="shared" si="6"/>
        <v>27</v>
      </c>
      <c r="AP25" s="7">
        <f t="shared" si="7"/>
        <v>0</v>
      </c>
    </row>
    <row r="26" spans="1:42" ht="17.25" thickTop="1" thickBot="1">
      <c r="A26" s="7">
        <v>23</v>
      </c>
      <c r="B26" s="15"/>
      <c r="C26" s="16"/>
      <c r="D26" s="17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7">
        <f t="shared" si="2"/>
        <v>0</v>
      </c>
      <c r="AK26" s="7">
        <f t="shared" si="3"/>
        <v>0</v>
      </c>
      <c r="AL26" s="7"/>
      <c r="AM26" s="7">
        <f t="shared" si="4"/>
        <v>31</v>
      </c>
      <c r="AN26" s="7">
        <f t="shared" si="5"/>
        <v>27</v>
      </c>
      <c r="AO26" s="7">
        <f t="shared" si="6"/>
        <v>27</v>
      </c>
      <c r="AP26" s="7">
        <f t="shared" si="7"/>
        <v>0</v>
      </c>
    </row>
    <row r="27" spans="1:42" ht="17.25" thickTop="1" thickBot="1">
      <c r="A27" s="7">
        <v>24</v>
      </c>
      <c r="B27" s="15"/>
      <c r="C27" s="16"/>
      <c r="D27" s="17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7">
        <f t="shared" si="2"/>
        <v>0</v>
      </c>
      <c r="AK27" s="7">
        <f t="shared" si="3"/>
        <v>0</v>
      </c>
      <c r="AL27" s="7"/>
      <c r="AM27" s="7">
        <f t="shared" si="4"/>
        <v>0</v>
      </c>
      <c r="AN27" s="7">
        <f t="shared" si="5"/>
        <v>27</v>
      </c>
      <c r="AO27" s="7">
        <f t="shared" si="6"/>
        <v>27</v>
      </c>
      <c r="AP27" s="7">
        <f t="shared" si="7"/>
        <v>0</v>
      </c>
    </row>
    <row r="28" spans="1:42" ht="17.25" thickTop="1" thickBot="1">
      <c r="A28" s="7">
        <v>25</v>
      </c>
      <c r="B28" s="15"/>
      <c r="C28" s="16"/>
      <c r="D28" s="17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7">
        <f t="shared" si="2"/>
        <v>0</v>
      </c>
      <c r="AK28" s="7">
        <f t="shared" si="3"/>
        <v>0</v>
      </c>
      <c r="AL28" s="7"/>
      <c r="AM28" s="7">
        <f t="shared" si="4"/>
        <v>0</v>
      </c>
      <c r="AN28" s="7">
        <f t="shared" si="5"/>
        <v>27</v>
      </c>
      <c r="AO28" s="7">
        <f t="shared" si="6"/>
        <v>27</v>
      </c>
      <c r="AP28" s="7">
        <f t="shared" si="7"/>
        <v>0</v>
      </c>
    </row>
    <row r="29" spans="1:42" ht="17.25" thickTop="1" thickBot="1">
      <c r="A29" s="7">
        <v>26</v>
      </c>
      <c r="B29" s="15"/>
      <c r="C29" s="16"/>
      <c r="D29" s="17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7">
        <f t="shared" si="2"/>
        <v>0</v>
      </c>
      <c r="AK29" s="7">
        <f t="shared" si="3"/>
        <v>0</v>
      </c>
      <c r="AL29" s="7"/>
      <c r="AM29" s="7">
        <f t="shared" si="4"/>
        <v>0</v>
      </c>
      <c r="AN29" s="7">
        <f t="shared" si="5"/>
        <v>27</v>
      </c>
      <c r="AO29" s="7">
        <f t="shared" si="6"/>
        <v>27</v>
      </c>
      <c r="AP29" s="7">
        <f t="shared" si="7"/>
        <v>0</v>
      </c>
    </row>
    <row r="30" spans="1:42" ht="17.25" thickTop="1" thickBot="1">
      <c r="A30" s="7">
        <v>27</v>
      </c>
      <c r="B30" s="15"/>
      <c r="C30" s="16"/>
      <c r="D30" s="17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7">
        <f t="shared" si="2"/>
        <v>0</v>
      </c>
      <c r="AK30" s="7">
        <f t="shared" si="3"/>
        <v>0</v>
      </c>
      <c r="AL30" s="7"/>
      <c r="AM30" s="7">
        <f t="shared" si="4"/>
        <v>0</v>
      </c>
      <c r="AN30" s="7">
        <f t="shared" si="5"/>
        <v>27</v>
      </c>
      <c r="AO30" s="7">
        <f t="shared" si="6"/>
        <v>27</v>
      </c>
      <c r="AP30" s="7">
        <f t="shared" si="7"/>
        <v>0</v>
      </c>
    </row>
    <row r="31" spans="1:42" ht="17.25" thickTop="1" thickBot="1">
      <c r="A31" s="7">
        <v>28</v>
      </c>
      <c r="B31" s="15"/>
      <c r="C31" s="16"/>
      <c r="D31" s="17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7">
        <f t="shared" si="2"/>
        <v>0</v>
      </c>
      <c r="AK31" s="7">
        <f t="shared" si="3"/>
        <v>0</v>
      </c>
      <c r="AL31" s="7"/>
      <c r="AM31" s="7">
        <f t="shared" si="4"/>
        <v>0</v>
      </c>
      <c r="AN31" s="7">
        <f t="shared" si="5"/>
        <v>27</v>
      </c>
      <c r="AO31" s="7">
        <f t="shared" si="6"/>
        <v>27</v>
      </c>
      <c r="AP31" s="7">
        <f t="shared" si="7"/>
        <v>0</v>
      </c>
    </row>
    <row r="32" spans="1:42" ht="17.25" thickTop="1" thickBot="1">
      <c r="A32" s="7">
        <v>29</v>
      </c>
      <c r="B32" s="15"/>
      <c r="C32" s="16"/>
      <c r="D32" s="17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7">
        <f t="shared" si="2"/>
        <v>0</v>
      </c>
      <c r="AK32" s="7">
        <f t="shared" si="3"/>
        <v>0</v>
      </c>
      <c r="AL32" s="7"/>
      <c r="AM32" s="7">
        <f t="shared" si="4"/>
        <v>0</v>
      </c>
      <c r="AN32" s="7">
        <f t="shared" si="5"/>
        <v>27</v>
      </c>
      <c r="AO32" s="7">
        <f t="shared" si="6"/>
        <v>27</v>
      </c>
      <c r="AP32" s="7">
        <f t="shared" si="7"/>
        <v>0</v>
      </c>
    </row>
    <row r="33" spans="1:43" ht="17.25" thickTop="1" thickBot="1">
      <c r="A33" s="7">
        <v>30</v>
      </c>
      <c r="B33" s="15"/>
      <c r="C33" s="16"/>
      <c r="D33" s="17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7">
        <f t="shared" si="2"/>
        <v>0</v>
      </c>
      <c r="AK33" s="7">
        <f t="shared" si="3"/>
        <v>0</v>
      </c>
      <c r="AL33" s="7"/>
      <c r="AM33" s="7">
        <f t="shared" si="4"/>
        <v>0</v>
      </c>
      <c r="AN33" s="7">
        <f t="shared" si="5"/>
        <v>27</v>
      </c>
      <c r="AO33" s="7">
        <f t="shared" si="6"/>
        <v>27</v>
      </c>
      <c r="AP33" s="7">
        <f t="shared" si="7"/>
        <v>0</v>
      </c>
    </row>
    <row r="34" spans="1:43" ht="17.25" thickTop="1" thickBot="1">
      <c r="A34" s="7">
        <v>31</v>
      </c>
      <c r="B34" s="15"/>
      <c r="C34" s="16"/>
      <c r="D34" s="17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7">
        <f t="shared" si="2"/>
        <v>0</v>
      </c>
      <c r="AK34" s="7">
        <f t="shared" si="3"/>
        <v>0</v>
      </c>
      <c r="AL34" s="7"/>
      <c r="AM34" s="7">
        <f t="shared" si="4"/>
        <v>0</v>
      </c>
      <c r="AN34" s="7">
        <f t="shared" si="5"/>
        <v>27</v>
      </c>
      <c r="AO34" s="7">
        <f t="shared" si="6"/>
        <v>27</v>
      </c>
      <c r="AP34" s="7">
        <f t="shared" si="7"/>
        <v>0</v>
      </c>
    </row>
    <row r="35" spans="1:43" ht="17.25" thickTop="1" thickBot="1">
      <c r="A35" s="7">
        <v>32</v>
      </c>
      <c r="B35" s="15"/>
      <c r="C35" s="16"/>
      <c r="D35" s="17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7">
        <f t="shared" si="2"/>
        <v>0</v>
      </c>
      <c r="AK35" s="7">
        <f t="shared" si="3"/>
        <v>0</v>
      </c>
      <c r="AL35" s="7"/>
      <c r="AM35" s="7">
        <f t="shared" si="4"/>
        <v>0</v>
      </c>
      <c r="AN35" s="7">
        <f t="shared" si="5"/>
        <v>27</v>
      </c>
      <c r="AO35" s="7">
        <f t="shared" si="6"/>
        <v>27</v>
      </c>
      <c r="AP35" s="7">
        <f t="shared" si="7"/>
        <v>0</v>
      </c>
    </row>
    <row r="36" spans="1:43" ht="17.25" thickTop="1" thickBot="1">
      <c r="A36" s="7">
        <v>33</v>
      </c>
      <c r="B36" s="15"/>
      <c r="C36" s="16"/>
      <c r="D36" s="17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7">
        <f t="shared" si="2"/>
        <v>0</v>
      </c>
      <c r="AK36" s="7">
        <f t="shared" si="3"/>
        <v>0</v>
      </c>
      <c r="AL36" s="7"/>
      <c r="AM36" s="7">
        <f t="shared" si="4"/>
        <v>0</v>
      </c>
      <c r="AN36" s="7">
        <f t="shared" si="5"/>
        <v>27</v>
      </c>
      <c r="AO36" s="7">
        <f t="shared" si="6"/>
        <v>27</v>
      </c>
      <c r="AP36" s="7">
        <f t="shared" si="7"/>
        <v>0</v>
      </c>
    </row>
    <row r="37" spans="1:43" ht="17.25" thickTop="1" thickBot="1">
      <c r="A37" s="7">
        <v>34</v>
      </c>
      <c r="B37" s="15"/>
      <c r="C37" s="16"/>
      <c r="D37" s="17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7">
        <f t="shared" si="2"/>
        <v>0</v>
      </c>
      <c r="AK37" s="7">
        <f t="shared" si="3"/>
        <v>0</v>
      </c>
      <c r="AL37" s="7"/>
      <c r="AM37" s="7">
        <f t="shared" si="4"/>
        <v>0</v>
      </c>
      <c r="AN37" s="7">
        <f t="shared" si="5"/>
        <v>27</v>
      </c>
      <c r="AO37" s="7">
        <f t="shared" si="6"/>
        <v>27</v>
      </c>
      <c r="AP37" s="7">
        <f t="shared" si="7"/>
        <v>0</v>
      </c>
    </row>
    <row r="38" spans="1:43" ht="17.25" thickTop="1" thickBot="1">
      <c r="A38" s="7">
        <v>35</v>
      </c>
      <c r="B38" s="15"/>
      <c r="C38" s="16"/>
      <c r="D38" s="17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7">
        <f t="shared" si="2"/>
        <v>0</v>
      </c>
      <c r="AK38" s="7">
        <f t="shared" si="3"/>
        <v>0</v>
      </c>
      <c r="AL38" s="7"/>
      <c r="AM38" s="7">
        <f t="shared" si="4"/>
        <v>0</v>
      </c>
      <c r="AN38" s="7">
        <f t="shared" si="5"/>
        <v>27</v>
      </c>
      <c r="AO38" s="7">
        <f t="shared" si="6"/>
        <v>27</v>
      </c>
      <c r="AP38" s="7">
        <f t="shared" si="7"/>
        <v>0</v>
      </c>
    </row>
    <row r="39" spans="1:43" ht="17.25" thickTop="1" thickBot="1">
      <c r="A39" s="7">
        <v>36</v>
      </c>
      <c r="B39" s="15"/>
      <c r="C39" s="16"/>
      <c r="D39" s="17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7">
        <f t="shared" si="2"/>
        <v>0</v>
      </c>
      <c r="AK39" s="7">
        <f t="shared" si="3"/>
        <v>0</v>
      </c>
      <c r="AL39" s="7"/>
      <c r="AM39" s="7">
        <f t="shared" si="4"/>
        <v>0</v>
      </c>
      <c r="AN39" s="7">
        <f t="shared" si="5"/>
        <v>27</v>
      </c>
      <c r="AO39" s="7">
        <f t="shared" si="6"/>
        <v>27</v>
      </c>
      <c r="AP39" s="7">
        <f t="shared" si="7"/>
        <v>0</v>
      </c>
    </row>
    <row r="40" spans="1:43" ht="17.25" thickTop="1" thickBot="1">
      <c r="A40" s="7">
        <v>37</v>
      </c>
      <c r="B40" s="15"/>
      <c r="C40" s="16"/>
      <c r="D40" s="17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7">
        <f t="shared" si="2"/>
        <v>0</v>
      </c>
      <c r="AK40" s="7">
        <f t="shared" si="3"/>
        <v>0</v>
      </c>
      <c r="AL40" s="7"/>
      <c r="AM40" s="7">
        <f t="shared" si="4"/>
        <v>0</v>
      </c>
      <c r="AN40" s="7">
        <f t="shared" si="5"/>
        <v>27</v>
      </c>
      <c r="AO40" s="7">
        <f t="shared" si="6"/>
        <v>27</v>
      </c>
      <c r="AP40" s="7">
        <f t="shared" si="7"/>
        <v>0</v>
      </c>
    </row>
    <row r="41" spans="1:43" ht="17.25" thickTop="1" thickBot="1">
      <c r="A41" s="7">
        <v>38</v>
      </c>
      <c r="B41" s="15"/>
      <c r="C41" s="16"/>
      <c r="D41" s="17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7">
        <f t="shared" si="2"/>
        <v>0</v>
      </c>
      <c r="AK41" s="7">
        <f t="shared" si="3"/>
        <v>0</v>
      </c>
      <c r="AL41" s="7"/>
      <c r="AM41" s="7">
        <f t="shared" si="4"/>
        <v>0</v>
      </c>
      <c r="AN41" s="7">
        <f t="shared" si="5"/>
        <v>27</v>
      </c>
      <c r="AO41" s="7">
        <f t="shared" si="6"/>
        <v>27</v>
      </c>
      <c r="AP41" s="7">
        <f t="shared" si="7"/>
        <v>0</v>
      </c>
    </row>
    <row r="42" spans="1:43" ht="17.25" thickTop="1" thickBot="1">
      <c r="A42" s="7">
        <v>39</v>
      </c>
      <c r="B42" s="15"/>
      <c r="C42" s="16"/>
      <c r="D42" s="17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7">
        <f t="shared" si="2"/>
        <v>0</v>
      </c>
      <c r="AK42" s="7">
        <f t="shared" si="3"/>
        <v>0</v>
      </c>
      <c r="AL42" s="7"/>
      <c r="AM42" s="7">
        <f t="shared" si="4"/>
        <v>0</v>
      </c>
      <c r="AN42" s="7">
        <f t="shared" si="5"/>
        <v>27</v>
      </c>
      <c r="AO42" s="7">
        <f t="shared" si="6"/>
        <v>27</v>
      </c>
      <c r="AP42" s="7">
        <f t="shared" si="7"/>
        <v>0</v>
      </c>
    </row>
    <row r="43" spans="1:43" ht="17.25" thickTop="1" thickBot="1">
      <c r="A43" s="7">
        <v>40</v>
      </c>
      <c r="B43" s="15"/>
      <c r="C43" s="16"/>
      <c r="D43" s="17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7">
        <f t="shared" si="2"/>
        <v>0</v>
      </c>
      <c r="AK43" s="7">
        <f t="shared" si="3"/>
        <v>0</v>
      </c>
      <c r="AL43" s="7"/>
      <c r="AM43" s="7">
        <f t="shared" si="4"/>
        <v>0</v>
      </c>
      <c r="AN43" s="7">
        <f t="shared" si="5"/>
        <v>27</v>
      </c>
      <c r="AO43" s="7">
        <f t="shared" si="6"/>
        <v>27</v>
      </c>
      <c r="AP43" s="7">
        <f t="shared" si="7"/>
        <v>0</v>
      </c>
    </row>
    <row r="44" spans="1:43" ht="20.25" thickTop="1" thickBot="1">
      <c r="A44" s="7"/>
      <c r="B44" s="11">
        <f>COUNTA(B4:B43)</f>
        <v>21</v>
      </c>
      <c r="C44" s="45" t="s">
        <v>158</v>
      </c>
      <c r="D44" s="46"/>
      <c r="E44" s="12">
        <f t="shared" ref="E44:AI44" si="8">COUNTIF(E4:E43, "P")</f>
        <v>20</v>
      </c>
      <c r="F44" s="12">
        <f t="shared" si="8"/>
        <v>19</v>
      </c>
      <c r="G44" s="12">
        <f t="shared" si="8"/>
        <v>21</v>
      </c>
      <c r="H44" s="12">
        <f t="shared" si="8"/>
        <v>21</v>
      </c>
      <c r="I44" s="12">
        <f t="shared" si="8"/>
        <v>20</v>
      </c>
      <c r="J44" s="12">
        <f t="shared" si="8"/>
        <v>0</v>
      </c>
      <c r="K44" s="12">
        <f t="shared" si="8"/>
        <v>21</v>
      </c>
      <c r="L44" s="12">
        <f t="shared" si="8"/>
        <v>20</v>
      </c>
      <c r="M44" s="12">
        <f t="shared" si="8"/>
        <v>21</v>
      </c>
      <c r="N44" s="12">
        <f t="shared" si="8"/>
        <v>19</v>
      </c>
      <c r="O44" s="12">
        <f t="shared" si="8"/>
        <v>21</v>
      </c>
      <c r="P44" s="12">
        <f t="shared" si="8"/>
        <v>21</v>
      </c>
      <c r="Q44" s="12">
        <f t="shared" si="8"/>
        <v>0</v>
      </c>
      <c r="R44" s="12">
        <f t="shared" si="8"/>
        <v>21</v>
      </c>
      <c r="S44" s="12">
        <f t="shared" si="8"/>
        <v>20</v>
      </c>
      <c r="T44" s="12">
        <f t="shared" si="8"/>
        <v>20</v>
      </c>
      <c r="U44" s="12">
        <f t="shared" si="8"/>
        <v>20</v>
      </c>
      <c r="V44" s="12">
        <f t="shared" si="8"/>
        <v>20</v>
      </c>
      <c r="W44" s="12">
        <f t="shared" si="8"/>
        <v>21</v>
      </c>
      <c r="X44" s="12">
        <f t="shared" si="8"/>
        <v>0</v>
      </c>
      <c r="Y44" s="12">
        <f t="shared" si="8"/>
        <v>21</v>
      </c>
      <c r="Z44" s="12">
        <f t="shared" si="8"/>
        <v>21</v>
      </c>
      <c r="AA44" s="12">
        <f t="shared" si="8"/>
        <v>20</v>
      </c>
      <c r="AB44" s="12">
        <f t="shared" si="8"/>
        <v>19</v>
      </c>
      <c r="AC44" s="12">
        <f t="shared" si="8"/>
        <v>0</v>
      </c>
      <c r="AD44" s="12">
        <f t="shared" si="8"/>
        <v>21</v>
      </c>
      <c r="AE44" s="12">
        <f t="shared" si="8"/>
        <v>0</v>
      </c>
      <c r="AF44" s="12">
        <f t="shared" si="8"/>
        <v>18</v>
      </c>
      <c r="AG44" s="12">
        <f t="shared" si="8"/>
        <v>20</v>
      </c>
      <c r="AH44" s="12">
        <f t="shared" si="8"/>
        <v>19</v>
      </c>
      <c r="AI44" s="12">
        <f t="shared" si="8"/>
        <v>19</v>
      </c>
      <c r="AJ44" s="12"/>
      <c r="AK44" s="12"/>
      <c r="AL44" s="12"/>
      <c r="AM44" s="12"/>
      <c r="AN44" s="12"/>
      <c r="AO44" s="12"/>
      <c r="AP44" s="12"/>
      <c r="AQ44" s="13"/>
    </row>
    <row r="45" spans="1:43" ht="15.75" thickTop="1"/>
  </sheetData>
  <mergeCells count="7">
    <mergeCell ref="AJ1:AP1"/>
    <mergeCell ref="E1:AI1"/>
    <mergeCell ref="AJ2:AP2"/>
    <mergeCell ref="C44:D44"/>
    <mergeCell ref="A2:B2"/>
    <mergeCell ref="A1:B1"/>
    <mergeCell ref="C1:C2"/>
  </mergeCells>
  <conditionalFormatting sqref="E4:AI43">
    <cfRule type="cellIs" dxfId="3" priority="6" operator="equal">
      <formula>"H"</formula>
    </cfRule>
    <cfRule type="cellIs" dxfId="2" priority="9" operator="equal">
      <formula>"L"</formula>
    </cfRule>
    <cfRule type="cellIs" dxfId="1" priority="10" operator="equal">
      <formula>"P"</formula>
    </cfRule>
  </conditionalFormatting>
  <conditionalFormatting sqref="J4:J24 Q4:Q24 X4:X24 AE4:AE24 AC4:AC24">
    <cfRule type="cellIs" dxfId="0" priority="7" operator="equal">
      <formula>"""H"""</formula>
    </cfRule>
  </conditionalFormatting>
  <dataValidations count="1">
    <dataValidation type="list" allowBlank="1" showInputMessage="1" showErrorMessage="1" sqref="E4:AI43">
      <formula1>"P, L, H"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3"/>
  <dimension ref="A1:AJ54"/>
  <sheetViews>
    <sheetView zoomScale="90" zoomScaleNormal="90" workbookViewId="0">
      <pane xSplit="2" ySplit="3" topLeftCell="AD4" activePane="bottomRight" state="frozen"/>
      <selection pane="topRight" activeCell="C1" sqref="C1"/>
      <selection pane="bottomLeft" activeCell="A4" sqref="A4"/>
      <selection pane="bottomRight" activeCell="AE11" sqref="AE11"/>
    </sheetView>
  </sheetViews>
  <sheetFormatPr defaultColWidth="9.140625" defaultRowHeight="15"/>
  <cols>
    <col min="1" max="1" width="13.140625" bestFit="1" customWidth="1"/>
    <col min="2" max="2" width="22.28515625" bestFit="1" customWidth="1"/>
    <col min="3" max="3" width="7.5703125" customWidth="1"/>
    <col min="4" max="4" width="6.7109375" customWidth="1"/>
    <col min="5" max="5" width="9.85546875" bestFit="1" customWidth="1"/>
    <col min="6" max="6" width="8.7109375" customWidth="1"/>
    <col min="7" max="7" width="6.5703125" customWidth="1"/>
    <col min="8" max="8" width="8.140625" customWidth="1"/>
    <col min="9" max="9" width="7.85546875" customWidth="1"/>
    <col min="10" max="10" width="9.5703125" customWidth="1"/>
    <col min="11" max="11" width="8.28515625" customWidth="1"/>
    <col min="12" max="12" width="6.42578125" customWidth="1"/>
    <col min="13" max="13" width="7" customWidth="1"/>
    <col min="14" max="14" width="8.140625" customWidth="1"/>
    <col min="15" max="15" width="8.7109375" customWidth="1"/>
    <col min="16" max="16" width="9.28515625" customWidth="1"/>
    <col min="17" max="17" width="7.85546875" hidden="1" customWidth="1"/>
    <col min="18" max="18" width="7.140625" hidden="1" customWidth="1"/>
    <col min="19" max="19" width="8.5703125" customWidth="1"/>
    <col min="20" max="20" width="9.140625" hidden="1" customWidth="1"/>
    <col min="21" max="21" width="7.140625" customWidth="1"/>
    <col min="22" max="22" width="6.5703125" bestFit="1" customWidth="1"/>
    <col min="23" max="23" width="8.28515625" customWidth="1"/>
    <col min="24" max="24" width="12.7109375" customWidth="1"/>
    <col min="25" max="25" width="11.140625" customWidth="1"/>
    <col min="29" max="29" width="9.7109375" bestFit="1" customWidth="1"/>
    <col min="30" max="30" width="8.140625" customWidth="1"/>
    <col min="31" max="31" width="6.42578125" customWidth="1"/>
    <col min="32" max="32" width="18.7109375" customWidth="1"/>
    <col min="33" max="33" width="10.85546875" customWidth="1"/>
    <col min="34" max="34" width="11.28515625" customWidth="1"/>
    <col min="35" max="35" width="11.140625" customWidth="1"/>
    <col min="36" max="36" width="31" customWidth="1"/>
  </cols>
  <sheetData>
    <row r="1" spans="1:36" ht="11.45" customHeight="1">
      <c r="A1" s="20">
        <v>1</v>
      </c>
      <c r="B1" s="20">
        <f>A1+1</f>
        <v>2</v>
      </c>
      <c r="C1" s="20">
        <f t="shared" ref="C1:AJ1" si="0">B1+1</f>
        <v>3</v>
      </c>
      <c r="D1" s="20">
        <f t="shared" si="0"/>
        <v>4</v>
      </c>
      <c r="E1" s="20">
        <f t="shared" si="0"/>
        <v>5</v>
      </c>
      <c r="F1" s="20">
        <f t="shared" si="0"/>
        <v>6</v>
      </c>
      <c r="G1" s="20">
        <f t="shared" si="0"/>
        <v>7</v>
      </c>
      <c r="H1" s="20">
        <f t="shared" si="0"/>
        <v>8</v>
      </c>
      <c r="I1" s="20">
        <f t="shared" si="0"/>
        <v>9</v>
      </c>
      <c r="J1" s="20">
        <f t="shared" si="0"/>
        <v>10</v>
      </c>
      <c r="K1" s="20">
        <f t="shared" si="0"/>
        <v>11</v>
      </c>
      <c r="L1" s="20">
        <f t="shared" si="0"/>
        <v>12</v>
      </c>
      <c r="M1" s="20">
        <f t="shared" si="0"/>
        <v>13</v>
      </c>
      <c r="N1" s="20">
        <f t="shared" si="0"/>
        <v>14</v>
      </c>
      <c r="O1" s="20">
        <f t="shared" si="0"/>
        <v>15</v>
      </c>
      <c r="P1" s="20">
        <f t="shared" si="0"/>
        <v>16</v>
      </c>
      <c r="Q1" s="20">
        <f t="shared" si="0"/>
        <v>17</v>
      </c>
      <c r="R1" s="20">
        <f t="shared" si="0"/>
        <v>18</v>
      </c>
      <c r="S1" s="20">
        <f t="shared" si="0"/>
        <v>19</v>
      </c>
      <c r="T1" s="20">
        <f t="shared" si="0"/>
        <v>20</v>
      </c>
      <c r="U1" s="20">
        <f t="shared" si="0"/>
        <v>21</v>
      </c>
      <c r="V1" s="20">
        <f t="shared" si="0"/>
        <v>22</v>
      </c>
      <c r="W1" s="20">
        <f t="shared" si="0"/>
        <v>23</v>
      </c>
      <c r="X1" s="20">
        <f t="shared" si="0"/>
        <v>24</v>
      </c>
      <c r="Y1" s="20">
        <f t="shared" si="0"/>
        <v>25</v>
      </c>
      <c r="Z1" s="20">
        <f t="shared" si="0"/>
        <v>26</v>
      </c>
      <c r="AA1" s="20">
        <f t="shared" si="0"/>
        <v>27</v>
      </c>
      <c r="AB1" s="20">
        <f t="shared" si="0"/>
        <v>28</v>
      </c>
      <c r="AC1" s="20">
        <f t="shared" si="0"/>
        <v>29</v>
      </c>
      <c r="AD1" s="20">
        <f t="shared" si="0"/>
        <v>30</v>
      </c>
      <c r="AE1" s="20">
        <f t="shared" si="0"/>
        <v>31</v>
      </c>
      <c r="AF1" s="20">
        <f t="shared" si="0"/>
        <v>32</v>
      </c>
      <c r="AG1" s="20">
        <f t="shared" si="0"/>
        <v>33</v>
      </c>
      <c r="AH1" s="20">
        <f t="shared" si="0"/>
        <v>34</v>
      </c>
      <c r="AI1" s="20">
        <f t="shared" si="0"/>
        <v>35</v>
      </c>
      <c r="AJ1" s="20">
        <f t="shared" si="0"/>
        <v>36</v>
      </c>
    </row>
    <row r="2" spans="1:36" ht="17.45" customHeight="1">
      <c r="A2" s="56"/>
      <c r="B2" s="56"/>
      <c r="C2" s="56"/>
      <c r="D2" s="56"/>
      <c r="E2" s="56"/>
      <c r="F2" s="56"/>
      <c r="G2" s="56"/>
      <c r="H2" s="56"/>
      <c r="I2" s="56"/>
      <c r="J2" s="57" t="s">
        <v>62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8"/>
      <c r="X2" s="53" t="s">
        <v>87</v>
      </c>
      <c r="Y2" s="54"/>
      <c r="Z2" s="54"/>
      <c r="AA2" s="54"/>
      <c r="AB2" s="55"/>
      <c r="AC2" s="21"/>
      <c r="AD2" s="20"/>
      <c r="AE2" s="20"/>
      <c r="AF2" s="20"/>
      <c r="AG2" s="20"/>
      <c r="AH2" s="20"/>
      <c r="AI2" s="20"/>
      <c r="AJ2" s="20"/>
    </row>
    <row r="3" spans="1:36" ht="40.5" customHeight="1">
      <c r="A3" s="22" t="s">
        <v>56</v>
      </c>
      <c r="B3" s="22" t="s">
        <v>57</v>
      </c>
      <c r="C3" s="23" t="s">
        <v>85</v>
      </c>
      <c r="D3" s="23" t="s">
        <v>86</v>
      </c>
      <c r="E3" s="24" t="s">
        <v>156</v>
      </c>
      <c r="F3" s="24" t="s">
        <v>14</v>
      </c>
      <c r="G3" s="24" t="s">
        <v>66</v>
      </c>
      <c r="H3" s="24" t="s">
        <v>65</v>
      </c>
      <c r="I3" s="23" t="s">
        <v>50</v>
      </c>
      <c r="J3" s="24" t="str">
        <f>CONCATENATE("CTC for "&amp;C4&amp;" ",D4)</f>
        <v>CTC for May 2018</v>
      </c>
      <c r="K3" s="24" t="s">
        <v>58</v>
      </c>
      <c r="L3" s="23" t="s">
        <v>59</v>
      </c>
      <c r="M3" s="23" t="s">
        <v>60</v>
      </c>
      <c r="N3" s="24" t="s">
        <v>30</v>
      </c>
      <c r="O3" s="24" t="s">
        <v>81</v>
      </c>
      <c r="P3" s="24" t="s">
        <v>33</v>
      </c>
      <c r="Q3" s="23" t="s">
        <v>82</v>
      </c>
      <c r="R3" s="23" t="s">
        <v>83</v>
      </c>
      <c r="S3" s="24" t="s">
        <v>61</v>
      </c>
      <c r="T3" s="23" t="s">
        <v>84</v>
      </c>
      <c r="U3" s="24" t="s">
        <v>38</v>
      </c>
      <c r="V3" s="24" t="s">
        <v>104</v>
      </c>
      <c r="W3" s="24" t="s">
        <v>51</v>
      </c>
      <c r="X3" s="24" t="s">
        <v>63</v>
      </c>
      <c r="Y3" s="24" t="s">
        <v>99</v>
      </c>
      <c r="Z3" s="24" t="s">
        <v>46</v>
      </c>
      <c r="AA3" s="24" t="s">
        <v>64</v>
      </c>
      <c r="AB3" s="24" t="s">
        <v>51</v>
      </c>
      <c r="AC3" s="24" t="s">
        <v>88</v>
      </c>
      <c r="AD3" s="24" t="s">
        <v>111</v>
      </c>
      <c r="AE3" s="24" t="s">
        <v>91</v>
      </c>
      <c r="AF3" s="24" t="s">
        <v>114</v>
      </c>
      <c r="AG3" s="24" t="s">
        <v>98</v>
      </c>
      <c r="AH3" s="24" t="s">
        <v>109</v>
      </c>
      <c r="AI3" s="24" t="s">
        <v>110</v>
      </c>
      <c r="AJ3" s="23" t="s">
        <v>112</v>
      </c>
    </row>
    <row r="4" spans="1:36">
      <c r="A4" s="28" t="str">
        <f>IF('Employee Attendance Template'!B4="","",'Employee Attendance Template'!B4)</f>
        <v>Raj Sharma</v>
      </c>
      <c r="B4" s="28" t="str">
        <f>IF('Employee Attendance Template'!D4="","",'Employee Attendance Template'!D4)</f>
        <v>Chief Technical Officer</v>
      </c>
      <c r="C4" s="34" t="s">
        <v>150</v>
      </c>
      <c r="D4" s="34">
        <v>2018</v>
      </c>
      <c r="E4" s="28">
        <f>IF(A4="",0,'Employee Attendance Template'!AN4)</f>
        <v>27</v>
      </c>
      <c r="F4" s="28">
        <f>IF(A4="",0,'Employee Attendance Template'!AL4)</f>
        <v>2</v>
      </c>
      <c r="G4" s="28">
        <f>IF(A4="",0,'Employee Attendance Template'!AK4)</f>
        <v>5</v>
      </c>
      <c r="H4" s="28">
        <f>IF(G4&gt;=F4,E4-G4+F4,E4)</f>
        <v>24</v>
      </c>
      <c r="I4" s="14">
        <v>60000</v>
      </c>
      <c r="J4" s="34">
        <f>IF(H4=0,"",ROUND(I4/E4*H4,-1))</f>
        <v>53330</v>
      </c>
      <c r="K4" s="34">
        <f>IF(H4=0,"",ROUND($J4/E4*H4*50%,-1))</f>
        <v>23700</v>
      </c>
      <c r="L4" s="34">
        <f>IF(H4=0,"",ROUND(J4/E4*H4*10%,-1))</f>
        <v>4740</v>
      </c>
      <c r="M4" s="34">
        <f>IF(H4=0,"",ROUND(J4/E4*H4*25%,-1))</f>
        <v>11850</v>
      </c>
      <c r="N4" s="34">
        <f>IF(H4=0,"",1600)</f>
        <v>1600</v>
      </c>
      <c r="O4" s="34">
        <f>IF(H4=0,"",ROUND(N4/E4*H4,-1))</f>
        <v>1420</v>
      </c>
      <c r="P4" s="34">
        <f>MIN(1250,IF(AH4="Yes",IF(H4=0,"",AI4),0))</f>
        <v>1250</v>
      </c>
      <c r="Q4" s="34"/>
      <c r="R4" s="34">
        <f>IF(H4=0,"",ROUND(J4-T4,-1))</f>
        <v>10370</v>
      </c>
      <c r="S4" s="34">
        <f t="shared" ref="S4:S10" si="1">IF(R4&lt;=0,0,R4)</f>
        <v>10370</v>
      </c>
      <c r="T4" s="14">
        <f>IF(H4=0,"",SUM(K4:M4)+O4+P4)</f>
        <v>42960</v>
      </c>
      <c r="U4" s="14">
        <v>13100</v>
      </c>
      <c r="V4" s="14">
        <v>0</v>
      </c>
      <c r="W4" s="28">
        <f t="shared" ref="W4:W24" si="2">IF(H4=0,"",SUM(K4:M4)+O4+Q4+S4+U4+V4)</f>
        <v>65180</v>
      </c>
      <c r="X4" s="34">
        <f>ROUND(MIN(1800,IF(AG4="Yes",SUM(K4:L4)*12%,0)),-1)</f>
        <v>1800</v>
      </c>
      <c r="Y4" s="34"/>
      <c r="Z4" s="34">
        <v>7000</v>
      </c>
      <c r="AA4" s="34"/>
      <c r="AB4" s="28">
        <f t="shared" ref="AB4:AB24" si="3">SUM(X4:AA4)</f>
        <v>8800</v>
      </c>
      <c r="AC4" s="28">
        <f t="shared" ref="AC4:AC18" si="4">IFERROR(W4-AB4,"")</f>
        <v>56380</v>
      </c>
      <c r="AD4" s="14" t="s">
        <v>89</v>
      </c>
      <c r="AE4" s="14" t="str">
        <f t="shared" ref="AE4:AE16" si="5">IF(AD4=0,"",IF(AD4="Male","Mr",IF(AD4="Female","Mrs")))</f>
        <v>Mr</v>
      </c>
      <c r="AF4" s="14" t="s">
        <v>67</v>
      </c>
      <c r="AG4" s="14" t="s">
        <v>108</v>
      </c>
      <c r="AH4" s="14" t="s">
        <v>108</v>
      </c>
      <c r="AI4" s="14">
        <v>1250</v>
      </c>
      <c r="AJ4" s="14" t="s">
        <v>113</v>
      </c>
    </row>
    <row r="5" spans="1:36" ht="15.95" customHeight="1">
      <c r="A5" s="28" t="str">
        <f>IF('Employee Attendance Template'!B5="","",'Employee Attendance Template'!B5)</f>
        <v>Sharad Gandhi</v>
      </c>
      <c r="B5" s="28" t="str">
        <f>IF('Employee Attendance Template'!D5="","",'Employee Attendance Template'!D5)</f>
        <v>Accountant</v>
      </c>
      <c r="C5" s="28" t="str">
        <f t="shared" ref="C5:C24" si="6">IF(A5=0,"",C$4)</f>
        <v>May</v>
      </c>
      <c r="D5" s="28">
        <f t="shared" ref="D5:D24" si="7">IF(A5=0,"",D$4)</f>
        <v>2018</v>
      </c>
      <c r="E5" s="28">
        <f>IF(A5="",0,'Employee Attendance Template'!AN5)</f>
        <v>27</v>
      </c>
      <c r="F5" s="28">
        <f>IF(A5="",0,'Employee Attendance Template'!AL5)</f>
        <v>2</v>
      </c>
      <c r="G5" s="28">
        <f>IF(A5="",0,'Employee Attendance Template'!AK5)</f>
        <v>3</v>
      </c>
      <c r="H5" s="28">
        <f t="shared" ref="H5:H24" si="8">IF(G5&gt;=F5,E5-G5+F5,E5)</f>
        <v>26</v>
      </c>
      <c r="I5" s="14">
        <v>30000</v>
      </c>
      <c r="J5" s="34">
        <f t="shared" ref="J5:J24" si="9">IF(H5=0,"",ROUND(I5/E5*H5,-1))</f>
        <v>28890</v>
      </c>
      <c r="K5" s="34">
        <f t="shared" ref="K5:K24" si="10">IF(H5=0,"",ROUND($J5/E5*H5*50%,-1))</f>
        <v>13910</v>
      </c>
      <c r="L5" s="34">
        <f t="shared" ref="L5:L24" si="11">IF(H5=0,"",ROUND(J5/E5*H5*10%,-1))</f>
        <v>2780</v>
      </c>
      <c r="M5" s="34">
        <f t="shared" ref="M5:M24" si="12">IF(H5=0,"",ROUND(J5/E5*H5*25%,-1))</f>
        <v>6960</v>
      </c>
      <c r="N5" s="34">
        <f>IF(H5=0,"",1600)</f>
        <v>1600</v>
      </c>
      <c r="O5" s="34">
        <f t="shared" ref="O5:O24" si="13">IF(H5=0,"",ROUND(N5/E5*H5,-1))</f>
        <v>1540</v>
      </c>
      <c r="P5" s="34">
        <f t="shared" ref="P5:P24" si="14">MIN(1250,IF(AH5="Yes",IF(H5=0,"",AI5),0))</f>
        <v>1250</v>
      </c>
      <c r="Q5" s="34"/>
      <c r="R5" s="34">
        <f t="shared" ref="R5:R24" si="15">IF(H5=0,"",ROUND(J5-T5,-1))</f>
        <v>2450</v>
      </c>
      <c r="S5" s="34">
        <f t="shared" si="1"/>
        <v>2450</v>
      </c>
      <c r="T5" s="14">
        <f t="shared" ref="T5:T24" si="16">IF(H5=0,"",SUM(K5:M5)+O5+P5)</f>
        <v>26440</v>
      </c>
      <c r="U5" s="14">
        <v>2300</v>
      </c>
      <c r="V5" s="14">
        <v>0</v>
      </c>
      <c r="W5" s="28">
        <f t="shared" si="2"/>
        <v>29940</v>
      </c>
      <c r="X5" s="34">
        <f t="shared" ref="X5:X24" si="17">ROUND(MIN(1800,IF(AG5="Yes",SUM(K5:L5)*12%,0)),-1)</f>
        <v>1800</v>
      </c>
      <c r="Y5" s="34"/>
      <c r="Z5" s="34">
        <v>500</v>
      </c>
      <c r="AA5" s="34"/>
      <c r="AB5" s="28">
        <f t="shared" si="3"/>
        <v>2300</v>
      </c>
      <c r="AC5" s="28">
        <f t="shared" si="4"/>
        <v>27640</v>
      </c>
      <c r="AD5" s="14" t="s">
        <v>89</v>
      </c>
      <c r="AE5" s="14" t="str">
        <f t="shared" si="5"/>
        <v>Mr</v>
      </c>
      <c r="AF5" s="14" t="str">
        <f>IF(A5=0,"",AF$4)</f>
        <v>Managing Director</v>
      </c>
      <c r="AG5" s="14" t="s">
        <v>108</v>
      </c>
      <c r="AH5" s="14" t="s">
        <v>108</v>
      </c>
      <c r="AI5" s="14">
        <v>1250</v>
      </c>
      <c r="AJ5" s="14" t="s">
        <v>113</v>
      </c>
    </row>
    <row r="6" spans="1:36" ht="15.95" customHeight="1">
      <c r="A6" s="28" t="str">
        <f>IF('Employee Attendance Template'!B6="","",'Employee Attendance Template'!B6)</f>
        <v>Danish D'Souza</v>
      </c>
      <c r="B6" s="28" t="str">
        <f>IF('Employee Attendance Template'!D6="","",'Employee Attendance Template'!D6)</f>
        <v>Senior Web Developer</v>
      </c>
      <c r="C6" s="28" t="str">
        <f t="shared" si="6"/>
        <v>May</v>
      </c>
      <c r="D6" s="28">
        <f t="shared" si="7"/>
        <v>2018</v>
      </c>
      <c r="E6" s="28">
        <f>IF(A6="",0,'Employee Attendance Template'!AN6)</f>
        <v>27</v>
      </c>
      <c r="F6" s="28">
        <f>IF(A6="",0,'Employee Attendance Template'!AL6)</f>
        <v>2</v>
      </c>
      <c r="G6" s="28">
        <f>IF(A6="",0,'Employee Attendance Template'!AK6)</f>
        <v>0</v>
      </c>
      <c r="H6" s="28">
        <f t="shared" si="8"/>
        <v>27</v>
      </c>
      <c r="I6" s="14">
        <v>20000</v>
      </c>
      <c r="J6" s="34">
        <f t="shared" si="9"/>
        <v>20000</v>
      </c>
      <c r="K6" s="34">
        <f t="shared" si="10"/>
        <v>10000</v>
      </c>
      <c r="L6" s="34">
        <f t="shared" si="11"/>
        <v>2000</v>
      </c>
      <c r="M6" s="34">
        <f t="shared" si="12"/>
        <v>5000</v>
      </c>
      <c r="N6" s="34">
        <v>1000</v>
      </c>
      <c r="O6" s="34">
        <f t="shared" si="13"/>
        <v>1000</v>
      </c>
      <c r="P6" s="34">
        <f t="shared" si="14"/>
        <v>1250</v>
      </c>
      <c r="Q6" s="34"/>
      <c r="R6" s="34">
        <f t="shared" si="15"/>
        <v>750</v>
      </c>
      <c r="S6" s="34">
        <f t="shared" si="1"/>
        <v>750</v>
      </c>
      <c r="T6" s="14">
        <f t="shared" si="16"/>
        <v>19250</v>
      </c>
      <c r="U6" s="14">
        <v>0</v>
      </c>
      <c r="V6" s="14">
        <v>0</v>
      </c>
      <c r="W6" s="28">
        <f t="shared" si="2"/>
        <v>18750</v>
      </c>
      <c r="X6" s="34">
        <f t="shared" si="17"/>
        <v>1440</v>
      </c>
      <c r="Y6" s="34"/>
      <c r="Z6" s="34"/>
      <c r="AA6" s="34"/>
      <c r="AB6" s="28">
        <f t="shared" si="3"/>
        <v>1440</v>
      </c>
      <c r="AC6" s="28">
        <f t="shared" si="4"/>
        <v>17310</v>
      </c>
      <c r="AD6" s="14" t="s">
        <v>89</v>
      </c>
      <c r="AE6" s="14" t="str">
        <f t="shared" si="5"/>
        <v>Mr</v>
      </c>
      <c r="AF6" s="14" t="str">
        <f>IF(A6=0,"",AF$4)</f>
        <v>Managing Director</v>
      </c>
      <c r="AG6" s="14" t="s">
        <v>108</v>
      </c>
      <c r="AH6" s="14" t="s">
        <v>108</v>
      </c>
      <c r="AI6" s="14">
        <v>2000</v>
      </c>
      <c r="AJ6" s="14" t="s">
        <v>113</v>
      </c>
    </row>
    <row r="7" spans="1:36" ht="15.95" customHeight="1">
      <c r="A7" s="28" t="str">
        <f>IF('Employee Attendance Template'!B7="","",'Employee Attendance Template'!B7)</f>
        <v>Pawan Patil</v>
      </c>
      <c r="B7" s="28" t="str">
        <f>IF('Employee Attendance Template'!D7="","",'Employee Attendance Template'!D7)</f>
        <v>Senior Ux/Ui Developer</v>
      </c>
      <c r="C7" s="28" t="str">
        <f t="shared" si="6"/>
        <v>May</v>
      </c>
      <c r="D7" s="28">
        <f t="shared" si="7"/>
        <v>2018</v>
      </c>
      <c r="E7" s="28">
        <f>IF(A7="",0,'Employee Attendance Template'!AN7)</f>
        <v>27</v>
      </c>
      <c r="F7" s="28">
        <f>IF(A7="",0,'Employee Attendance Template'!AL7)</f>
        <v>2</v>
      </c>
      <c r="G7" s="28">
        <f>IF(A7="",0,'Employee Attendance Template'!AK7)</f>
        <v>1</v>
      </c>
      <c r="H7" s="28">
        <f t="shared" si="8"/>
        <v>27</v>
      </c>
      <c r="I7" s="14">
        <v>25000</v>
      </c>
      <c r="J7" s="34">
        <f t="shared" si="9"/>
        <v>25000</v>
      </c>
      <c r="K7" s="34">
        <f t="shared" si="10"/>
        <v>12500</v>
      </c>
      <c r="L7" s="34">
        <f t="shared" si="11"/>
        <v>2500</v>
      </c>
      <c r="M7" s="34">
        <f t="shared" si="12"/>
        <v>6250</v>
      </c>
      <c r="N7" s="34">
        <f>IF(H7=0,"",1600)</f>
        <v>1600</v>
      </c>
      <c r="O7" s="34">
        <f t="shared" si="13"/>
        <v>1600</v>
      </c>
      <c r="P7" s="34">
        <f t="shared" si="14"/>
        <v>1250</v>
      </c>
      <c r="Q7" s="34"/>
      <c r="R7" s="34">
        <f t="shared" si="15"/>
        <v>900</v>
      </c>
      <c r="S7" s="34">
        <f t="shared" si="1"/>
        <v>900</v>
      </c>
      <c r="T7" s="14">
        <f t="shared" si="16"/>
        <v>24100</v>
      </c>
      <c r="U7" s="14">
        <v>0</v>
      </c>
      <c r="V7" s="14">
        <v>0</v>
      </c>
      <c r="W7" s="28">
        <f t="shared" si="2"/>
        <v>23750</v>
      </c>
      <c r="X7" s="34">
        <f t="shared" si="17"/>
        <v>1800</v>
      </c>
      <c r="Y7" s="34"/>
      <c r="Z7" s="34"/>
      <c r="AA7" s="34"/>
      <c r="AB7" s="28">
        <f t="shared" si="3"/>
        <v>1800</v>
      </c>
      <c r="AC7" s="28">
        <f t="shared" si="4"/>
        <v>21950</v>
      </c>
      <c r="AD7" s="14" t="s">
        <v>89</v>
      </c>
      <c r="AE7" s="14" t="str">
        <f t="shared" si="5"/>
        <v>Mr</v>
      </c>
      <c r="AF7" s="14" t="str">
        <f>IF(A7=0,"",AF$4)</f>
        <v>Managing Director</v>
      </c>
      <c r="AG7" s="14" t="s">
        <v>108</v>
      </c>
      <c r="AH7" s="14" t="s">
        <v>108</v>
      </c>
      <c r="AI7" s="14">
        <v>1250</v>
      </c>
      <c r="AJ7" s="14" t="s">
        <v>113</v>
      </c>
    </row>
    <row r="8" spans="1:36" ht="15.95" customHeight="1">
      <c r="A8" s="28" t="str">
        <f>IF('Employee Attendance Template'!B8="","",'Employee Attendance Template'!B8)</f>
        <v>Rijo Paul</v>
      </c>
      <c r="B8" s="28" t="str">
        <f>IF('Employee Attendance Template'!D8="","",'Employee Attendance Template'!D8)</f>
        <v>Senior Web Developer</v>
      </c>
      <c r="C8" s="28" t="str">
        <f t="shared" si="6"/>
        <v>May</v>
      </c>
      <c r="D8" s="28">
        <f t="shared" si="7"/>
        <v>2018</v>
      </c>
      <c r="E8" s="28">
        <f>IF(A8="",0,'Employee Attendance Template'!AN8)</f>
        <v>27</v>
      </c>
      <c r="F8" s="28">
        <f>IF(A8="",0,'Employee Attendance Template'!AL8)</f>
        <v>2</v>
      </c>
      <c r="G8" s="28">
        <f>IF(A8="",0,'Employee Attendance Template'!AK8)</f>
        <v>1</v>
      </c>
      <c r="H8" s="28">
        <f t="shared" si="8"/>
        <v>27</v>
      </c>
      <c r="I8" s="14">
        <v>22000</v>
      </c>
      <c r="J8" s="34">
        <f t="shared" si="9"/>
        <v>22000</v>
      </c>
      <c r="K8" s="34">
        <f t="shared" si="10"/>
        <v>11000</v>
      </c>
      <c r="L8" s="34">
        <f t="shared" si="11"/>
        <v>2200</v>
      </c>
      <c r="M8" s="34">
        <f t="shared" si="12"/>
        <v>5500</v>
      </c>
      <c r="N8" s="34">
        <v>1100</v>
      </c>
      <c r="O8" s="34">
        <f t="shared" si="13"/>
        <v>1100</v>
      </c>
      <c r="P8" s="34">
        <f t="shared" si="14"/>
        <v>1250</v>
      </c>
      <c r="Q8" s="34"/>
      <c r="R8" s="34">
        <f t="shared" si="15"/>
        <v>950</v>
      </c>
      <c r="S8" s="34">
        <f t="shared" si="1"/>
        <v>950</v>
      </c>
      <c r="T8" s="14">
        <f t="shared" si="16"/>
        <v>21050</v>
      </c>
      <c r="U8" s="14">
        <v>2300</v>
      </c>
      <c r="V8" s="14">
        <v>0</v>
      </c>
      <c r="W8" s="28">
        <f t="shared" si="2"/>
        <v>23050</v>
      </c>
      <c r="X8" s="34">
        <f t="shared" si="17"/>
        <v>1580</v>
      </c>
      <c r="Y8" s="34"/>
      <c r="Z8" s="34"/>
      <c r="AA8" s="34"/>
      <c r="AB8" s="28">
        <f t="shared" si="3"/>
        <v>1580</v>
      </c>
      <c r="AC8" s="28">
        <f t="shared" si="4"/>
        <v>21470</v>
      </c>
      <c r="AD8" s="14" t="s">
        <v>89</v>
      </c>
      <c r="AE8" s="14" t="str">
        <f t="shared" si="5"/>
        <v>Mr</v>
      </c>
      <c r="AF8" s="14" t="str">
        <f t="shared" ref="AF8:AF24" si="18">IF(A8=0,"",AF$4)</f>
        <v>Managing Director</v>
      </c>
      <c r="AG8" s="14" t="s">
        <v>108</v>
      </c>
      <c r="AH8" s="14" t="s">
        <v>108</v>
      </c>
      <c r="AI8" s="14">
        <v>2200</v>
      </c>
      <c r="AJ8" s="14" t="s">
        <v>113</v>
      </c>
    </row>
    <row r="9" spans="1:36" ht="15.95" customHeight="1">
      <c r="A9" s="28" t="str">
        <f>IF('Employee Attendance Template'!B9="","",'Employee Attendance Template'!B9)</f>
        <v>Joseph P</v>
      </c>
      <c r="B9" s="28" t="str">
        <f>IF('Employee Attendance Template'!D9="","",'Employee Attendance Template'!D9)</f>
        <v>Senior Web Developer</v>
      </c>
      <c r="C9" s="28" t="str">
        <f t="shared" si="6"/>
        <v>May</v>
      </c>
      <c r="D9" s="28">
        <f t="shared" si="7"/>
        <v>2018</v>
      </c>
      <c r="E9" s="28">
        <f>IF(A9="",0,'Employee Attendance Template'!AN9)</f>
        <v>27</v>
      </c>
      <c r="F9" s="28">
        <f>IF(A9="",0,'Employee Attendance Template'!AL9)</f>
        <v>2</v>
      </c>
      <c r="G9" s="28">
        <f>IF(A9="",0,'Employee Attendance Template'!AK9)</f>
        <v>2</v>
      </c>
      <c r="H9" s="28">
        <f t="shared" si="8"/>
        <v>27</v>
      </c>
      <c r="I9" s="14">
        <v>14000</v>
      </c>
      <c r="J9" s="34">
        <f t="shared" si="9"/>
        <v>14000</v>
      </c>
      <c r="K9" s="34">
        <f t="shared" si="10"/>
        <v>7000</v>
      </c>
      <c r="L9" s="34">
        <f t="shared" si="11"/>
        <v>1400</v>
      </c>
      <c r="M9" s="34">
        <f t="shared" si="12"/>
        <v>3500</v>
      </c>
      <c r="N9" s="34">
        <v>700</v>
      </c>
      <c r="O9" s="34">
        <f t="shared" si="13"/>
        <v>700</v>
      </c>
      <c r="P9" s="34">
        <f t="shared" si="14"/>
        <v>1250</v>
      </c>
      <c r="Q9" s="34"/>
      <c r="R9" s="34">
        <f t="shared" si="15"/>
        <v>150</v>
      </c>
      <c r="S9" s="34">
        <f t="shared" si="1"/>
        <v>150</v>
      </c>
      <c r="T9" s="14">
        <f t="shared" si="16"/>
        <v>13850</v>
      </c>
      <c r="U9" s="14">
        <v>2300</v>
      </c>
      <c r="V9" s="14">
        <v>0</v>
      </c>
      <c r="W9" s="28">
        <f t="shared" si="2"/>
        <v>15050</v>
      </c>
      <c r="X9" s="34">
        <f t="shared" si="17"/>
        <v>1010</v>
      </c>
      <c r="Y9" s="34"/>
      <c r="Z9" s="34"/>
      <c r="AA9" s="34"/>
      <c r="AB9" s="28">
        <f t="shared" si="3"/>
        <v>1010</v>
      </c>
      <c r="AC9" s="28">
        <f t="shared" si="4"/>
        <v>14040</v>
      </c>
      <c r="AD9" s="14" t="s">
        <v>89</v>
      </c>
      <c r="AE9" s="14" t="str">
        <f t="shared" si="5"/>
        <v>Mr</v>
      </c>
      <c r="AF9" s="14" t="str">
        <f t="shared" si="18"/>
        <v>Managing Director</v>
      </c>
      <c r="AG9" s="14" t="s">
        <v>108</v>
      </c>
      <c r="AH9" s="14" t="s">
        <v>108</v>
      </c>
      <c r="AI9" s="14">
        <v>1400</v>
      </c>
      <c r="AJ9" s="14" t="s">
        <v>113</v>
      </c>
    </row>
    <row r="10" spans="1:36" ht="15.95" customHeight="1">
      <c r="A10" s="28" t="str">
        <f>IF('Employee Attendance Template'!B10="","",'Employee Attendance Template'!B10)</f>
        <v>Aakash Patel</v>
      </c>
      <c r="B10" s="28" t="str">
        <f>IF('Employee Attendance Template'!D10="","",'Employee Attendance Template'!D10)</f>
        <v>Web Developer</v>
      </c>
      <c r="C10" s="28" t="str">
        <f t="shared" si="6"/>
        <v>May</v>
      </c>
      <c r="D10" s="28">
        <f t="shared" si="7"/>
        <v>2018</v>
      </c>
      <c r="E10" s="28">
        <f>IF(A10="",0,'Employee Attendance Template'!AN10)</f>
        <v>27</v>
      </c>
      <c r="F10" s="28">
        <f>IF(A10="",0,'Employee Attendance Template'!AL10)</f>
        <v>2</v>
      </c>
      <c r="G10" s="28">
        <f>IF(A10="",0,'Employee Attendance Template'!AK10)</f>
        <v>0</v>
      </c>
      <c r="H10" s="28">
        <f t="shared" si="8"/>
        <v>27</v>
      </c>
      <c r="I10" s="14">
        <v>15000</v>
      </c>
      <c r="J10" s="34">
        <f t="shared" si="9"/>
        <v>15000</v>
      </c>
      <c r="K10" s="34">
        <f t="shared" si="10"/>
        <v>7500</v>
      </c>
      <c r="L10" s="34">
        <f t="shared" si="11"/>
        <v>1500</v>
      </c>
      <c r="M10" s="34">
        <f t="shared" si="12"/>
        <v>3750</v>
      </c>
      <c r="N10" s="34">
        <v>600</v>
      </c>
      <c r="O10" s="34">
        <f t="shared" si="13"/>
        <v>600</v>
      </c>
      <c r="P10" s="34">
        <f t="shared" si="14"/>
        <v>1200</v>
      </c>
      <c r="Q10" s="34"/>
      <c r="R10" s="34">
        <f t="shared" si="15"/>
        <v>450</v>
      </c>
      <c r="S10" s="34">
        <f t="shared" si="1"/>
        <v>450</v>
      </c>
      <c r="T10" s="14">
        <f t="shared" si="16"/>
        <v>14550</v>
      </c>
      <c r="U10" s="14">
        <v>0</v>
      </c>
      <c r="V10" s="14">
        <v>0</v>
      </c>
      <c r="W10" s="28">
        <f t="shared" si="2"/>
        <v>13800</v>
      </c>
      <c r="X10" s="34">
        <f t="shared" si="17"/>
        <v>1080</v>
      </c>
      <c r="Y10" s="34"/>
      <c r="Z10" s="34"/>
      <c r="AA10" s="34"/>
      <c r="AB10" s="28">
        <f t="shared" si="3"/>
        <v>1080</v>
      </c>
      <c r="AC10" s="28">
        <f t="shared" si="4"/>
        <v>12720</v>
      </c>
      <c r="AD10" s="14" t="s">
        <v>89</v>
      </c>
      <c r="AE10" s="14" t="str">
        <f t="shared" si="5"/>
        <v>Mr</v>
      </c>
      <c r="AF10" s="14" t="str">
        <f t="shared" si="18"/>
        <v>Managing Director</v>
      </c>
      <c r="AG10" s="14" t="s">
        <v>108</v>
      </c>
      <c r="AH10" s="14" t="s">
        <v>108</v>
      </c>
      <c r="AI10" s="14">
        <v>1200</v>
      </c>
      <c r="AJ10" s="14" t="s">
        <v>113</v>
      </c>
    </row>
    <row r="11" spans="1:36" ht="15.95" customHeight="1">
      <c r="A11" s="28" t="str">
        <f>IF('Employee Attendance Template'!B11="","",'Employee Attendance Template'!B11)</f>
        <v>Ganesh Rahu</v>
      </c>
      <c r="B11" s="28" t="str">
        <f>IF('Employee Attendance Template'!D11="","",'Employee Attendance Template'!D11)</f>
        <v>Ux/Ui Designer</v>
      </c>
      <c r="C11" s="28" t="str">
        <f t="shared" si="6"/>
        <v>May</v>
      </c>
      <c r="D11" s="28">
        <f t="shared" si="7"/>
        <v>2018</v>
      </c>
      <c r="E11" s="28">
        <f>IF(A11="",0,'Employee Attendance Template'!AN11)</f>
        <v>27</v>
      </c>
      <c r="F11" s="28">
        <f>IF(A11="",0,'Employee Attendance Template'!AL11)</f>
        <v>2</v>
      </c>
      <c r="G11" s="28">
        <f>IF(A11="",0,'Employee Attendance Template'!AK11)</f>
        <v>0</v>
      </c>
      <c r="H11" s="28">
        <f t="shared" si="8"/>
        <v>27</v>
      </c>
      <c r="I11" s="14">
        <v>14000</v>
      </c>
      <c r="J11" s="34">
        <f t="shared" si="9"/>
        <v>14000</v>
      </c>
      <c r="K11" s="34">
        <f t="shared" si="10"/>
        <v>7000</v>
      </c>
      <c r="L11" s="34">
        <f t="shared" si="11"/>
        <v>1400</v>
      </c>
      <c r="M11" s="34">
        <f t="shared" si="12"/>
        <v>3500</v>
      </c>
      <c r="N11" s="34">
        <v>600</v>
      </c>
      <c r="O11" s="34">
        <f t="shared" si="13"/>
        <v>600</v>
      </c>
      <c r="P11" s="34">
        <f t="shared" si="14"/>
        <v>1200</v>
      </c>
      <c r="Q11" s="34"/>
      <c r="R11" s="34">
        <f t="shared" si="15"/>
        <v>300</v>
      </c>
      <c r="S11" s="34">
        <f t="shared" ref="S11:S24" si="19">IF(R11&lt;=0,0,R11)</f>
        <v>300</v>
      </c>
      <c r="T11" s="14">
        <f t="shared" si="16"/>
        <v>13700</v>
      </c>
      <c r="U11" s="14">
        <v>0</v>
      </c>
      <c r="V11" s="14">
        <v>0</v>
      </c>
      <c r="W11" s="28">
        <f t="shared" si="2"/>
        <v>12800</v>
      </c>
      <c r="X11" s="34">
        <f t="shared" si="17"/>
        <v>1010</v>
      </c>
      <c r="Y11" s="34"/>
      <c r="Z11" s="34"/>
      <c r="AA11" s="34"/>
      <c r="AB11" s="28">
        <f t="shared" si="3"/>
        <v>1010</v>
      </c>
      <c r="AC11" s="28">
        <f t="shared" si="4"/>
        <v>11790</v>
      </c>
      <c r="AD11" s="14" t="s">
        <v>89</v>
      </c>
      <c r="AE11" s="14" t="str">
        <f t="shared" si="5"/>
        <v>Mr</v>
      </c>
      <c r="AF11" s="14" t="str">
        <f t="shared" si="18"/>
        <v>Managing Director</v>
      </c>
      <c r="AG11" s="14" t="s">
        <v>108</v>
      </c>
      <c r="AH11" s="14" t="s">
        <v>108</v>
      </c>
      <c r="AI11" s="14">
        <v>1200</v>
      </c>
      <c r="AJ11" s="14" t="s">
        <v>113</v>
      </c>
    </row>
    <row r="12" spans="1:36" ht="15.95" customHeight="1">
      <c r="A12" s="28" t="str">
        <f>IF('Employee Attendance Template'!B12="","",'Employee Attendance Template'!B12)</f>
        <v>Vinudas K.S</v>
      </c>
      <c r="B12" s="28" t="str">
        <f>IF('Employee Attendance Template'!D12="","",'Employee Attendance Template'!D12)</f>
        <v>Web Developer</v>
      </c>
      <c r="C12" s="28" t="str">
        <f t="shared" si="6"/>
        <v>May</v>
      </c>
      <c r="D12" s="28">
        <f t="shared" si="7"/>
        <v>2018</v>
      </c>
      <c r="E12" s="28">
        <f>IF(A12="",0,'Employee Attendance Template'!AN12)</f>
        <v>27</v>
      </c>
      <c r="F12" s="28">
        <f>IF(A12="",0,'Employee Attendance Template'!AL12)</f>
        <v>2</v>
      </c>
      <c r="G12" s="28">
        <f>IF(A12="",0,'Employee Attendance Template'!AK12)</f>
        <v>0</v>
      </c>
      <c r="H12" s="28">
        <f t="shared" si="8"/>
        <v>27</v>
      </c>
      <c r="I12" s="14">
        <v>14000</v>
      </c>
      <c r="J12" s="34">
        <f t="shared" si="9"/>
        <v>14000</v>
      </c>
      <c r="K12" s="34">
        <f t="shared" si="10"/>
        <v>7000</v>
      </c>
      <c r="L12" s="34">
        <f t="shared" si="11"/>
        <v>1400</v>
      </c>
      <c r="M12" s="34">
        <f t="shared" si="12"/>
        <v>3500</v>
      </c>
      <c r="N12" s="34">
        <v>700</v>
      </c>
      <c r="O12" s="34">
        <f t="shared" si="13"/>
        <v>700</v>
      </c>
      <c r="P12" s="34">
        <f t="shared" si="14"/>
        <v>1250</v>
      </c>
      <c r="Q12" s="34"/>
      <c r="R12" s="34">
        <f t="shared" si="15"/>
        <v>150</v>
      </c>
      <c r="S12" s="34">
        <f t="shared" si="19"/>
        <v>150</v>
      </c>
      <c r="T12" s="14">
        <f t="shared" si="16"/>
        <v>13850</v>
      </c>
      <c r="U12" s="14">
        <v>1500</v>
      </c>
      <c r="V12" s="14">
        <v>0</v>
      </c>
      <c r="W12" s="28">
        <f t="shared" si="2"/>
        <v>14250</v>
      </c>
      <c r="X12" s="34">
        <f t="shared" si="17"/>
        <v>1010</v>
      </c>
      <c r="Y12" s="34"/>
      <c r="Z12" s="34"/>
      <c r="AA12" s="34"/>
      <c r="AB12" s="28">
        <f t="shared" si="3"/>
        <v>1010</v>
      </c>
      <c r="AC12" s="28">
        <f t="shared" si="4"/>
        <v>13240</v>
      </c>
      <c r="AD12" s="14" t="s">
        <v>89</v>
      </c>
      <c r="AE12" s="14" t="str">
        <f t="shared" si="5"/>
        <v>Mr</v>
      </c>
      <c r="AF12" s="14" t="str">
        <f t="shared" si="18"/>
        <v>Managing Director</v>
      </c>
      <c r="AG12" s="14" t="s">
        <v>108</v>
      </c>
      <c r="AH12" s="14" t="s">
        <v>108</v>
      </c>
      <c r="AI12" s="14">
        <v>1400</v>
      </c>
      <c r="AJ12" s="14" t="s">
        <v>113</v>
      </c>
    </row>
    <row r="13" spans="1:36" ht="15.95" customHeight="1">
      <c r="A13" s="28" t="str">
        <f>IF('Employee Attendance Template'!B13="","",'Employee Attendance Template'!B13)</f>
        <v>Divya Kumar</v>
      </c>
      <c r="B13" s="28" t="str">
        <f>IF('Employee Attendance Template'!D13="","",'Employee Attendance Template'!D13)</f>
        <v>Web Developer</v>
      </c>
      <c r="C13" s="28" t="str">
        <f t="shared" si="6"/>
        <v>May</v>
      </c>
      <c r="D13" s="28">
        <f t="shared" si="7"/>
        <v>2018</v>
      </c>
      <c r="E13" s="28">
        <f>IF(A13="",0,'Employee Attendance Template'!AN13)</f>
        <v>27</v>
      </c>
      <c r="F13" s="28">
        <f>IF(A13="",0,'Employee Attendance Template'!AL13)</f>
        <v>2</v>
      </c>
      <c r="G13" s="28">
        <f>IF(A13="",0,'Employee Attendance Template'!AK13)</f>
        <v>2</v>
      </c>
      <c r="H13" s="28">
        <f t="shared" si="8"/>
        <v>27</v>
      </c>
      <c r="I13" s="14">
        <v>8000</v>
      </c>
      <c r="J13" s="34">
        <f t="shared" si="9"/>
        <v>8000</v>
      </c>
      <c r="K13" s="34">
        <f t="shared" si="10"/>
        <v>4000</v>
      </c>
      <c r="L13" s="34">
        <f t="shared" si="11"/>
        <v>800</v>
      </c>
      <c r="M13" s="34">
        <f t="shared" si="12"/>
        <v>2000</v>
      </c>
      <c r="N13" s="34">
        <v>400</v>
      </c>
      <c r="O13" s="34">
        <f t="shared" si="13"/>
        <v>400</v>
      </c>
      <c r="P13" s="34">
        <f t="shared" si="14"/>
        <v>800</v>
      </c>
      <c r="Q13" s="34"/>
      <c r="R13" s="34">
        <f t="shared" si="15"/>
        <v>0</v>
      </c>
      <c r="S13" s="34">
        <f t="shared" si="19"/>
        <v>0</v>
      </c>
      <c r="T13" s="14">
        <f t="shared" si="16"/>
        <v>8000</v>
      </c>
      <c r="U13" s="14">
        <v>0</v>
      </c>
      <c r="V13" s="14">
        <v>0</v>
      </c>
      <c r="W13" s="28">
        <f t="shared" si="2"/>
        <v>7200</v>
      </c>
      <c r="X13" s="34">
        <f t="shared" si="17"/>
        <v>580</v>
      </c>
      <c r="Y13" s="34"/>
      <c r="Z13" s="34"/>
      <c r="AA13" s="34"/>
      <c r="AB13" s="28">
        <f t="shared" si="3"/>
        <v>580</v>
      </c>
      <c r="AC13" s="28">
        <f t="shared" si="4"/>
        <v>6620</v>
      </c>
      <c r="AD13" s="14" t="s">
        <v>90</v>
      </c>
      <c r="AE13" s="14" t="str">
        <f t="shared" si="5"/>
        <v>Mrs</v>
      </c>
      <c r="AF13" s="14" t="str">
        <f t="shared" si="18"/>
        <v>Managing Director</v>
      </c>
      <c r="AG13" s="14" t="s">
        <v>108</v>
      </c>
      <c r="AH13" s="14" t="s">
        <v>108</v>
      </c>
      <c r="AI13" s="14">
        <v>800</v>
      </c>
      <c r="AJ13" s="14" t="s">
        <v>113</v>
      </c>
    </row>
    <row r="14" spans="1:36" ht="15.95" customHeight="1">
      <c r="A14" s="28" t="str">
        <f>IF('Employee Attendance Template'!B14="","",'Employee Attendance Template'!B14)</f>
        <v>Shilpa R</v>
      </c>
      <c r="B14" s="28" t="str">
        <f>IF('Employee Attendance Template'!D14="","",'Employee Attendance Template'!D14)</f>
        <v>QAA</v>
      </c>
      <c r="C14" s="28" t="str">
        <f t="shared" si="6"/>
        <v>May</v>
      </c>
      <c r="D14" s="28">
        <f t="shared" si="7"/>
        <v>2018</v>
      </c>
      <c r="E14" s="28">
        <f>IF(A14="",0,'Employee Attendance Template'!AN14)</f>
        <v>27</v>
      </c>
      <c r="F14" s="28">
        <f>IF(A14="",0,'Employee Attendance Template'!AL14)</f>
        <v>2</v>
      </c>
      <c r="G14" s="28">
        <f>IF(A14="",0,'Employee Attendance Template'!AK14)</f>
        <v>0</v>
      </c>
      <c r="H14" s="28">
        <f t="shared" si="8"/>
        <v>27</v>
      </c>
      <c r="I14" s="14">
        <v>8000</v>
      </c>
      <c r="J14" s="34">
        <f t="shared" si="9"/>
        <v>8000</v>
      </c>
      <c r="K14" s="34">
        <f t="shared" si="10"/>
        <v>4000</v>
      </c>
      <c r="L14" s="34">
        <f t="shared" si="11"/>
        <v>800</v>
      </c>
      <c r="M14" s="34">
        <f t="shared" si="12"/>
        <v>2000</v>
      </c>
      <c r="N14" s="34">
        <v>387</v>
      </c>
      <c r="O14" s="34">
        <f t="shared" si="13"/>
        <v>390</v>
      </c>
      <c r="P14" s="34">
        <f t="shared" si="14"/>
        <v>774</v>
      </c>
      <c r="Q14" s="34"/>
      <c r="R14" s="34">
        <f t="shared" si="15"/>
        <v>40</v>
      </c>
      <c r="S14" s="34">
        <f t="shared" si="19"/>
        <v>40</v>
      </c>
      <c r="T14" s="14">
        <f t="shared" si="16"/>
        <v>7964</v>
      </c>
      <c r="U14" s="14">
        <v>0</v>
      </c>
      <c r="V14" s="14">
        <v>0</v>
      </c>
      <c r="W14" s="28">
        <f t="shared" si="2"/>
        <v>7230</v>
      </c>
      <c r="X14" s="34">
        <f t="shared" si="17"/>
        <v>580</v>
      </c>
      <c r="Y14" s="34"/>
      <c r="Z14" s="34"/>
      <c r="AA14" s="34"/>
      <c r="AB14" s="28">
        <f t="shared" si="3"/>
        <v>580</v>
      </c>
      <c r="AC14" s="28">
        <f t="shared" si="4"/>
        <v>6650</v>
      </c>
      <c r="AD14" s="14" t="s">
        <v>90</v>
      </c>
      <c r="AE14" s="14" t="str">
        <f t="shared" si="5"/>
        <v>Mrs</v>
      </c>
      <c r="AF14" s="14" t="str">
        <f t="shared" si="18"/>
        <v>Managing Director</v>
      </c>
      <c r="AG14" s="14" t="s">
        <v>108</v>
      </c>
      <c r="AH14" s="14" t="s">
        <v>108</v>
      </c>
      <c r="AI14" s="14">
        <v>774</v>
      </c>
      <c r="AJ14" s="14" t="s">
        <v>113</v>
      </c>
    </row>
    <row r="15" spans="1:36" ht="15.95" customHeight="1">
      <c r="A15" s="28" t="str">
        <f>IF('Employee Attendance Template'!B15="","",'Employee Attendance Template'!B15)</f>
        <v>Sindhu J.P</v>
      </c>
      <c r="B15" s="28" t="str">
        <f>IF('Employee Attendance Template'!D15="","",'Employee Attendance Template'!D15)</f>
        <v>Web Developer</v>
      </c>
      <c r="C15" s="28" t="str">
        <f t="shared" si="6"/>
        <v>May</v>
      </c>
      <c r="D15" s="28">
        <f t="shared" si="7"/>
        <v>2018</v>
      </c>
      <c r="E15" s="28">
        <f>IF(A15="",0,'Employee Attendance Template'!AN15)</f>
        <v>27</v>
      </c>
      <c r="F15" s="28">
        <f>IF(A15="",0,'Employee Attendance Template'!AL15)</f>
        <v>2</v>
      </c>
      <c r="G15" s="28">
        <f>IF(A15="",0,'Employee Attendance Template'!AK15)</f>
        <v>0</v>
      </c>
      <c r="H15" s="28">
        <f t="shared" si="8"/>
        <v>27</v>
      </c>
      <c r="I15" s="14">
        <v>8000</v>
      </c>
      <c r="J15" s="34">
        <f t="shared" si="9"/>
        <v>8000</v>
      </c>
      <c r="K15" s="34">
        <f t="shared" si="10"/>
        <v>4000</v>
      </c>
      <c r="L15" s="34">
        <f t="shared" si="11"/>
        <v>800</v>
      </c>
      <c r="M15" s="34">
        <f t="shared" si="12"/>
        <v>2000</v>
      </c>
      <c r="N15" s="34">
        <v>400</v>
      </c>
      <c r="O15" s="34">
        <f t="shared" si="13"/>
        <v>400</v>
      </c>
      <c r="P15" s="34">
        <f t="shared" si="14"/>
        <v>800</v>
      </c>
      <c r="Q15" s="34"/>
      <c r="R15" s="34">
        <f t="shared" si="15"/>
        <v>0</v>
      </c>
      <c r="S15" s="34">
        <f t="shared" si="19"/>
        <v>0</v>
      </c>
      <c r="T15" s="14">
        <f t="shared" si="16"/>
        <v>8000</v>
      </c>
      <c r="U15" s="14">
        <v>0</v>
      </c>
      <c r="V15" s="14">
        <v>0</v>
      </c>
      <c r="W15" s="28">
        <f t="shared" si="2"/>
        <v>7200</v>
      </c>
      <c r="X15" s="34">
        <f t="shared" si="17"/>
        <v>580</v>
      </c>
      <c r="Y15" s="34"/>
      <c r="Z15" s="34"/>
      <c r="AA15" s="34"/>
      <c r="AB15" s="28">
        <f t="shared" si="3"/>
        <v>580</v>
      </c>
      <c r="AC15" s="28">
        <f t="shared" si="4"/>
        <v>6620</v>
      </c>
      <c r="AD15" s="14" t="s">
        <v>90</v>
      </c>
      <c r="AE15" s="14" t="str">
        <f t="shared" si="5"/>
        <v>Mrs</v>
      </c>
      <c r="AF15" s="14" t="str">
        <f t="shared" si="18"/>
        <v>Managing Director</v>
      </c>
      <c r="AG15" s="14" t="s">
        <v>108</v>
      </c>
      <c r="AH15" s="14" t="s">
        <v>108</v>
      </c>
      <c r="AI15" s="14">
        <v>800</v>
      </c>
      <c r="AJ15" s="14" t="s">
        <v>113</v>
      </c>
    </row>
    <row r="16" spans="1:36" ht="15.95" customHeight="1">
      <c r="A16" s="28" t="str">
        <f>IF('Employee Attendance Template'!B16="","",'Employee Attendance Template'!B16)</f>
        <v>Deepthi P.S</v>
      </c>
      <c r="B16" s="28" t="str">
        <f>IF('Employee Attendance Template'!D16="","",'Employee Attendance Template'!D16)</f>
        <v>QAA</v>
      </c>
      <c r="C16" s="28" t="str">
        <f t="shared" si="6"/>
        <v>May</v>
      </c>
      <c r="D16" s="28">
        <f t="shared" si="7"/>
        <v>2018</v>
      </c>
      <c r="E16" s="28">
        <f>IF(A16="",0,'Employee Attendance Template'!AN16)</f>
        <v>27</v>
      </c>
      <c r="F16" s="28">
        <f>IF(A16="",0,'Employee Attendance Template'!AL16)</f>
        <v>2</v>
      </c>
      <c r="G16" s="28">
        <f>IF(A16="",0,'Employee Attendance Template'!AK16)</f>
        <v>1</v>
      </c>
      <c r="H16" s="28">
        <f t="shared" si="8"/>
        <v>27</v>
      </c>
      <c r="I16" s="14">
        <v>8000</v>
      </c>
      <c r="J16" s="34">
        <f t="shared" si="9"/>
        <v>8000</v>
      </c>
      <c r="K16" s="34">
        <f t="shared" si="10"/>
        <v>4000</v>
      </c>
      <c r="L16" s="34">
        <f t="shared" si="11"/>
        <v>800</v>
      </c>
      <c r="M16" s="34">
        <f t="shared" si="12"/>
        <v>2000</v>
      </c>
      <c r="N16" s="34">
        <v>181</v>
      </c>
      <c r="O16" s="34">
        <f t="shared" si="13"/>
        <v>180</v>
      </c>
      <c r="P16" s="34">
        <f t="shared" si="14"/>
        <v>749</v>
      </c>
      <c r="Q16" s="34"/>
      <c r="R16" s="34">
        <f t="shared" si="15"/>
        <v>270</v>
      </c>
      <c r="S16" s="34">
        <f t="shared" si="19"/>
        <v>270</v>
      </c>
      <c r="T16" s="14">
        <f t="shared" si="16"/>
        <v>7729</v>
      </c>
      <c r="U16" s="14">
        <v>0</v>
      </c>
      <c r="V16" s="14">
        <v>0</v>
      </c>
      <c r="W16" s="28">
        <f t="shared" si="2"/>
        <v>7250</v>
      </c>
      <c r="X16" s="34">
        <f t="shared" si="17"/>
        <v>580</v>
      </c>
      <c r="Y16" s="34"/>
      <c r="Z16" s="34"/>
      <c r="AA16" s="34"/>
      <c r="AB16" s="28">
        <f t="shared" si="3"/>
        <v>580</v>
      </c>
      <c r="AC16" s="28">
        <f t="shared" si="4"/>
        <v>6670</v>
      </c>
      <c r="AD16" s="14" t="s">
        <v>90</v>
      </c>
      <c r="AE16" s="14" t="str">
        <f t="shared" si="5"/>
        <v>Mrs</v>
      </c>
      <c r="AF16" s="14" t="str">
        <f t="shared" si="18"/>
        <v>Managing Director</v>
      </c>
      <c r="AG16" s="14" t="s">
        <v>108</v>
      </c>
      <c r="AH16" s="14" t="s">
        <v>108</v>
      </c>
      <c r="AI16" s="14">
        <v>749</v>
      </c>
      <c r="AJ16" s="14" t="s">
        <v>113</v>
      </c>
    </row>
    <row r="17" spans="1:36" ht="15.95" customHeight="1">
      <c r="A17" s="28" t="str">
        <f>IF('Employee Attendance Template'!B17="","",'Employee Attendance Template'!B17)</f>
        <v>Lijin k c</v>
      </c>
      <c r="B17" s="28" t="str">
        <f>IF('Employee Attendance Template'!D17="","",'Employee Attendance Template'!D17)</f>
        <v>Accountant</v>
      </c>
      <c r="C17" s="28" t="str">
        <f t="shared" si="6"/>
        <v>May</v>
      </c>
      <c r="D17" s="28">
        <f t="shared" si="7"/>
        <v>2018</v>
      </c>
      <c r="E17" s="28">
        <f>IF(A17="",0,'Employee Attendance Template'!AN17)</f>
        <v>27</v>
      </c>
      <c r="F17" s="28">
        <f>IF(A17="",0,'Employee Attendance Template'!AL17)</f>
        <v>2</v>
      </c>
      <c r="G17" s="28">
        <f>IF(A17="",0,'Employee Attendance Template'!AK17)</f>
        <v>0</v>
      </c>
      <c r="H17" s="28">
        <f t="shared" si="8"/>
        <v>27</v>
      </c>
      <c r="I17" s="14">
        <v>13000</v>
      </c>
      <c r="J17" s="34">
        <f t="shared" si="9"/>
        <v>13000</v>
      </c>
      <c r="K17" s="34">
        <f t="shared" si="10"/>
        <v>6500</v>
      </c>
      <c r="L17" s="34">
        <f t="shared" si="11"/>
        <v>1300</v>
      </c>
      <c r="M17" s="34">
        <f t="shared" si="12"/>
        <v>3250</v>
      </c>
      <c r="N17" s="34">
        <v>500</v>
      </c>
      <c r="O17" s="34">
        <f t="shared" si="13"/>
        <v>500</v>
      </c>
      <c r="P17" s="34">
        <f t="shared" si="14"/>
        <v>1000</v>
      </c>
      <c r="Q17" s="34"/>
      <c r="R17" s="34">
        <f t="shared" si="15"/>
        <v>450</v>
      </c>
      <c r="S17" s="34">
        <f t="shared" si="19"/>
        <v>450</v>
      </c>
      <c r="T17" s="14">
        <f t="shared" si="16"/>
        <v>12550</v>
      </c>
      <c r="U17" s="14">
        <v>2000</v>
      </c>
      <c r="V17" s="14">
        <v>0</v>
      </c>
      <c r="W17" s="28">
        <f t="shared" si="2"/>
        <v>14000</v>
      </c>
      <c r="X17" s="34">
        <f t="shared" si="17"/>
        <v>940</v>
      </c>
      <c r="Y17" s="34"/>
      <c r="Z17" s="34"/>
      <c r="AA17" s="34"/>
      <c r="AB17" s="28">
        <f t="shared" si="3"/>
        <v>940</v>
      </c>
      <c r="AC17" s="28">
        <f t="shared" si="4"/>
        <v>13060</v>
      </c>
      <c r="AD17" s="14" t="s">
        <v>89</v>
      </c>
      <c r="AE17" s="14" t="str">
        <f>IF(AD17=0,"",IF(AD17="Male","Mr",IF(AD17="Female","Mrs")))</f>
        <v>Mr</v>
      </c>
      <c r="AF17" s="14" t="str">
        <f t="shared" si="18"/>
        <v>Managing Director</v>
      </c>
      <c r="AG17" s="14" t="s">
        <v>108</v>
      </c>
      <c r="AH17" s="14" t="s">
        <v>108</v>
      </c>
      <c r="AI17" s="14">
        <v>1000</v>
      </c>
      <c r="AJ17" s="14" t="s">
        <v>113</v>
      </c>
    </row>
    <row r="18" spans="1:36" ht="15.95" customHeight="1">
      <c r="A18" s="28" t="str">
        <f>IF('Employee Attendance Template'!B18="","",'Employee Attendance Template'!B18)</f>
        <v>Sayad K M</v>
      </c>
      <c r="B18" s="28" t="str">
        <f>IF('Employee Attendance Template'!D18="","",'Employee Attendance Template'!D18)</f>
        <v>Project Manager</v>
      </c>
      <c r="C18" s="28" t="str">
        <f t="shared" si="6"/>
        <v>May</v>
      </c>
      <c r="D18" s="28">
        <f t="shared" si="7"/>
        <v>2018</v>
      </c>
      <c r="E18" s="28">
        <f>IF(A18="",0,'Employee Attendance Template'!AN18)</f>
        <v>27</v>
      </c>
      <c r="F18" s="28">
        <f>IF(A18="",0,'Employee Attendance Template'!AL18)</f>
        <v>2</v>
      </c>
      <c r="G18" s="28">
        <f>IF(A18="",0,'Employee Attendance Template'!AK18)</f>
        <v>0</v>
      </c>
      <c r="H18" s="28">
        <f t="shared" si="8"/>
        <v>27</v>
      </c>
      <c r="I18" s="14">
        <v>35000</v>
      </c>
      <c r="J18" s="34">
        <f t="shared" si="9"/>
        <v>35000</v>
      </c>
      <c r="K18" s="34">
        <f t="shared" si="10"/>
        <v>17500</v>
      </c>
      <c r="L18" s="34">
        <f t="shared" si="11"/>
        <v>3500</v>
      </c>
      <c r="M18" s="34">
        <f t="shared" si="12"/>
        <v>8750</v>
      </c>
      <c r="N18" s="34">
        <f t="shared" ref="N18" si="20">IF(H18=0,"",1600)</f>
        <v>1600</v>
      </c>
      <c r="O18" s="34">
        <f t="shared" si="13"/>
        <v>1600</v>
      </c>
      <c r="P18" s="34">
        <f t="shared" si="14"/>
        <v>1250</v>
      </c>
      <c r="Q18" s="34"/>
      <c r="R18" s="34">
        <f t="shared" si="15"/>
        <v>2400</v>
      </c>
      <c r="S18" s="34">
        <f>IF(R18&lt;=0,0,R18)</f>
        <v>2400</v>
      </c>
      <c r="T18" s="14">
        <f t="shared" si="16"/>
        <v>32600</v>
      </c>
      <c r="U18" s="14">
        <v>2000</v>
      </c>
      <c r="V18" s="14">
        <v>0</v>
      </c>
      <c r="W18" s="28">
        <f t="shared" si="2"/>
        <v>35750</v>
      </c>
      <c r="X18" s="34">
        <f t="shared" si="17"/>
        <v>1800</v>
      </c>
      <c r="Y18" s="34"/>
      <c r="Z18" s="34">
        <v>2000</v>
      </c>
      <c r="AA18" s="34"/>
      <c r="AB18" s="28">
        <f t="shared" si="3"/>
        <v>3800</v>
      </c>
      <c r="AC18" s="28">
        <f t="shared" si="4"/>
        <v>31950</v>
      </c>
      <c r="AD18" s="14" t="s">
        <v>89</v>
      </c>
      <c r="AE18" s="14" t="str">
        <f t="shared" ref="AE18:AE24" si="21">IF(AD18=0,"",IF(AD18="Male","Mr",IF(AD18="Female","Mrs")))</f>
        <v>Mr</v>
      </c>
      <c r="AF18" s="14" t="str">
        <f t="shared" si="18"/>
        <v>Managing Director</v>
      </c>
      <c r="AG18" s="14" t="s">
        <v>108</v>
      </c>
      <c r="AH18" s="14" t="s">
        <v>108</v>
      </c>
      <c r="AI18" s="14">
        <v>1250</v>
      </c>
      <c r="AJ18" s="14" t="s">
        <v>113</v>
      </c>
    </row>
    <row r="19" spans="1:36" ht="15.95" customHeight="1">
      <c r="A19" s="28" t="str">
        <f>IF('Employee Attendance Template'!B19="","",'Employee Attendance Template'!B19)</f>
        <v>Ajil k Mohanan</v>
      </c>
      <c r="B19" s="28" t="str">
        <f>IF('Employee Attendance Template'!D19="","",'Employee Attendance Template'!D19)</f>
        <v>Web Developer</v>
      </c>
      <c r="C19" s="28" t="str">
        <f t="shared" si="6"/>
        <v>May</v>
      </c>
      <c r="D19" s="28">
        <f t="shared" si="7"/>
        <v>2018</v>
      </c>
      <c r="E19" s="28">
        <f>IF(A19="",0,'Employee Attendance Template'!AN19)</f>
        <v>27</v>
      </c>
      <c r="F19" s="28">
        <f>IF(A19="",0,'Employee Attendance Template'!AL19)</f>
        <v>2</v>
      </c>
      <c r="G19" s="28">
        <f>IF(A19="",0,'Employee Attendance Template'!AK19)</f>
        <v>0</v>
      </c>
      <c r="H19" s="28">
        <f t="shared" si="8"/>
        <v>27</v>
      </c>
      <c r="I19" s="14">
        <v>22000</v>
      </c>
      <c r="J19" s="34">
        <f t="shared" si="9"/>
        <v>22000</v>
      </c>
      <c r="K19" s="34">
        <f t="shared" si="10"/>
        <v>11000</v>
      </c>
      <c r="L19" s="34">
        <f t="shared" si="11"/>
        <v>2200</v>
      </c>
      <c r="M19" s="34">
        <f t="shared" si="12"/>
        <v>5500</v>
      </c>
      <c r="N19" s="34">
        <v>500</v>
      </c>
      <c r="O19" s="34">
        <f t="shared" si="13"/>
        <v>500</v>
      </c>
      <c r="P19" s="34">
        <f t="shared" si="14"/>
        <v>1250</v>
      </c>
      <c r="Q19" s="34"/>
      <c r="R19" s="34">
        <f t="shared" si="15"/>
        <v>1550</v>
      </c>
      <c r="S19" s="34">
        <f t="shared" si="19"/>
        <v>1550</v>
      </c>
      <c r="T19" s="14">
        <f t="shared" si="16"/>
        <v>20450</v>
      </c>
      <c r="U19" s="14">
        <v>0</v>
      </c>
      <c r="V19" s="14">
        <v>0</v>
      </c>
      <c r="W19" s="28">
        <f t="shared" si="2"/>
        <v>20750</v>
      </c>
      <c r="X19" s="34">
        <f t="shared" si="17"/>
        <v>1580</v>
      </c>
      <c r="Y19" s="34"/>
      <c r="Z19" s="34"/>
      <c r="AA19" s="34"/>
      <c r="AB19" s="28">
        <f t="shared" si="3"/>
        <v>1580</v>
      </c>
      <c r="AC19" s="28">
        <f t="shared" ref="AC19:AC24" si="22">IFERROR(W19-AB19,"")</f>
        <v>19170</v>
      </c>
      <c r="AD19" s="14" t="s">
        <v>89</v>
      </c>
      <c r="AE19" s="14" t="str">
        <f t="shared" si="21"/>
        <v>Mr</v>
      </c>
      <c r="AF19" s="14" t="str">
        <f t="shared" si="18"/>
        <v>Managing Director</v>
      </c>
      <c r="AG19" s="14" t="s">
        <v>108</v>
      </c>
      <c r="AH19" s="14" t="s">
        <v>108</v>
      </c>
      <c r="AI19" s="14">
        <v>2000</v>
      </c>
      <c r="AJ19" s="14" t="s">
        <v>113</v>
      </c>
    </row>
    <row r="20" spans="1:36" ht="15.95" customHeight="1">
      <c r="A20" s="28" t="str">
        <f>IF('Employee Attendance Template'!B20="","",'Employee Attendance Template'!B20)</f>
        <v>Edison ML</v>
      </c>
      <c r="B20" s="28" t="str">
        <f>IF('Employee Attendance Template'!D20="","",'Employee Attendance Template'!D20)</f>
        <v>Web Developer</v>
      </c>
      <c r="C20" s="28" t="str">
        <f t="shared" si="6"/>
        <v>May</v>
      </c>
      <c r="D20" s="28">
        <f t="shared" si="7"/>
        <v>2018</v>
      </c>
      <c r="E20" s="28">
        <f>IF(A20="",0,'Employee Attendance Template'!AN20)</f>
        <v>27</v>
      </c>
      <c r="F20" s="28">
        <f>IF(A20="",0,'Employee Attendance Template'!AL20)</f>
        <v>2</v>
      </c>
      <c r="G20" s="28">
        <f>IF(A20="",0,'Employee Attendance Template'!AK20)</f>
        <v>2</v>
      </c>
      <c r="H20" s="28">
        <f t="shared" si="8"/>
        <v>27</v>
      </c>
      <c r="I20" s="14">
        <v>12000</v>
      </c>
      <c r="J20" s="34">
        <f t="shared" si="9"/>
        <v>12000</v>
      </c>
      <c r="K20" s="34">
        <f t="shared" si="10"/>
        <v>6000</v>
      </c>
      <c r="L20" s="34">
        <f t="shared" si="11"/>
        <v>1200</v>
      </c>
      <c r="M20" s="34">
        <f t="shared" si="12"/>
        <v>3000</v>
      </c>
      <c r="N20" s="34">
        <v>600</v>
      </c>
      <c r="O20" s="34">
        <f t="shared" si="13"/>
        <v>600</v>
      </c>
      <c r="P20" s="34">
        <f t="shared" si="14"/>
        <v>1200</v>
      </c>
      <c r="Q20" s="34"/>
      <c r="R20" s="34">
        <f t="shared" si="15"/>
        <v>0</v>
      </c>
      <c r="S20" s="34">
        <f t="shared" si="19"/>
        <v>0</v>
      </c>
      <c r="T20" s="14">
        <f t="shared" si="16"/>
        <v>12000</v>
      </c>
      <c r="U20" s="14">
        <v>1000</v>
      </c>
      <c r="V20" s="14">
        <v>0</v>
      </c>
      <c r="W20" s="28">
        <f t="shared" si="2"/>
        <v>11800</v>
      </c>
      <c r="X20" s="34">
        <f t="shared" si="17"/>
        <v>860</v>
      </c>
      <c r="Y20" s="34"/>
      <c r="Z20" s="34"/>
      <c r="AA20" s="34"/>
      <c r="AB20" s="28">
        <f t="shared" si="3"/>
        <v>860</v>
      </c>
      <c r="AC20" s="28">
        <f t="shared" si="22"/>
        <v>10940</v>
      </c>
      <c r="AD20" s="14" t="s">
        <v>89</v>
      </c>
      <c r="AE20" s="14" t="str">
        <f t="shared" si="21"/>
        <v>Mr</v>
      </c>
      <c r="AF20" s="14" t="str">
        <f t="shared" si="18"/>
        <v>Managing Director</v>
      </c>
      <c r="AG20" s="14" t="s">
        <v>108</v>
      </c>
      <c r="AH20" s="14" t="s">
        <v>108</v>
      </c>
      <c r="AI20" s="14">
        <v>1200</v>
      </c>
      <c r="AJ20" s="14" t="s">
        <v>113</v>
      </c>
    </row>
    <row r="21" spans="1:36" ht="15.95" customHeight="1">
      <c r="A21" s="28" t="str">
        <f>IF('Employee Attendance Template'!B21="","",'Employee Attendance Template'!B21)</f>
        <v>Basil P E</v>
      </c>
      <c r="B21" s="28" t="str">
        <f>IF('Employee Attendance Template'!D21="","",'Employee Attendance Template'!D21)</f>
        <v>Web Developer</v>
      </c>
      <c r="C21" s="28" t="str">
        <f t="shared" si="6"/>
        <v>May</v>
      </c>
      <c r="D21" s="28">
        <f t="shared" si="7"/>
        <v>2018</v>
      </c>
      <c r="E21" s="28">
        <f>IF(A21="",0,'Employee Attendance Template'!AN21)</f>
        <v>27</v>
      </c>
      <c r="F21" s="28">
        <f>IF(A21="",0,'Employee Attendance Template'!AL21)</f>
        <v>2</v>
      </c>
      <c r="G21" s="28">
        <f>IF(A21="",0,'Employee Attendance Template'!AK21)</f>
        <v>0</v>
      </c>
      <c r="H21" s="28">
        <f t="shared" si="8"/>
        <v>27</v>
      </c>
      <c r="I21" s="14">
        <v>22000</v>
      </c>
      <c r="J21" s="34">
        <f t="shared" si="9"/>
        <v>22000</v>
      </c>
      <c r="K21" s="34">
        <f t="shared" si="10"/>
        <v>11000</v>
      </c>
      <c r="L21" s="34">
        <f t="shared" si="11"/>
        <v>2200</v>
      </c>
      <c r="M21" s="34">
        <f t="shared" si="12"/>
        <v>5500</v>
      </c>
      <c r="N21" s="34">
        <v>267</v>
      </c>
      <c r="O21" s="34">
        <f t="shared" si="13"/>
        <v>270</v>
      </c>
      <c r="P21" s="34">
        <f t="shared" si="14"/>
        <v>1067</v>
      </c>
      <c r="Q21" s="34"/>
      <c r="R21" s="34">
        <f t="shared" si="15"/>
        <v>1960</v>
      </c>
      <c r="S21" s="34">
        <f t="shared" si="19"/>
        <v>1960</v>
      </c>
      <c r="T21" s="14">
        <f t="shared" si="16"/>
        <v>20037</v>
      </c>
      <c r="U21" s="14">
        <v>5000</v>
      </c>
      <c r="V21" s="14">
        <v>0</v>
      </c>
      <c r="W21" s="28">
        <f t="shared" si="2"/>
        <v>25930</v>
      </c>
      <c r="X21" s="34">
        <f t="shared" si="17"/>
        <v>1580</v>
      </c>
      <c r="Y21" s="34"/>
      <c r="Z21" s="34"/>
      <c r="AA21" s="34"/>
      <c r="AB21" s="28">
        <f t="shared" si="3"/>
        <v>1580</v>
      </c>
      <c r="AC21" s="28">
        <f t="shared" si="22"/>
        <v>24350</v>
      </c>
      <c r="AD21" s="14" t="s">
        <v>89</v>
      </c>
      <c r="AE21" s="14" t="str">
        <f t="shared" si="21"/>
        <v>Mr</v>
      </c>
      <c r="AF21" s="14" t="str">
        <f t="shared" si="18"/>
        <v>Managing Director</v>
      </c>
      <c r="AG21" s="14" t="s">
        <v>108</v>
      </c>
      <c r="AH21" s="14" t="s">
        <v>108</v>
      </c>
      <c r="AI21" s="14">
        <v>1067</v>
      </c>
      <c r="AJ21" s="14" t="s">
        <v>113</v>
      </c>
    </row>
    <row r="22" spans="1:36" ht="15.95" customHeight="1">
      <c r="A22" s="28" t="str">
        <f>IF('Employee Attendance Template'!B22="","",'Employee Attendance Template'!B22)</f>
        <v>Jobin George</v>
      </c>
      <c r="B22" s="28" t="str">
        <f>IF('Employee Attendance Template'!D22="","",'Employee Attendance Template'!D22)</f>
        <v>Web Developer</v>
      </c>
      <c r="C22" s="28" t="str">
        <f t="shared" si="6"/>
        <v>May</v>
      </c>
      <c r="D22" s="28">
        <f t="shared" si="7"/>
        <v>2018</v>
      </c>
      <c r="E22" s="28">
        <f>IF(A22="",0,'Employee Attendance Template'!AN22)</f>
        <v>27</v>
      </c>
      <c r="F22" s="28">
        <f>IF(A22="",0,'Employee Attendance Template'!AL22)</f>
        <v>2</v>
      </c>
      <c r="G22" s="28">
        <f>IF(A22="",0,'Employee Attendance Template'!AK22)</f>
        <v>3</v>
      </c>
      <c r="H22" s="28">
        <f t="shared" si="8"/>
        <v>26</v>
      </c>
      <c r="I22" s="14">
        <v>16000</v>
      </c>
      <c r="J22" s="34">
        <f t="shared" si="9"/>
        <v>15410</v>
      </c>
      <c r="K22" s="34">
        <f t="shared" si="10"/>
        <v>7420</v>
      </c>
      <c r="L22" s="34">
        <f t="shared" si="11"/>
        <v>1480</v>
      </c>
      <c r="M22" s="34">
        <f t="shared" si="12"/>
        <v>3710</v>
      </c>
      <c r="N22" s="34">
        <v>800</v>
      </c>
      <c r="O22" s="34">
        <f t="shared" si="13"/>
        <v>770</v>
      </c>
      <c r="P22" s="34">
        <f t="shared" si="14"/>
        <v>1250</v>
      </c>
      <c r="Q22" s="34"/>
      <c r="R22" s="34">
        <f t="shared" si="15"/>
        <v>780</v>
      </c>
      <c r="S22" s="34">
        <f t="shared" si="19"/>
        <v>780</v>
      </c>
      <c r="T22" s="14">
        <f t="shared" si="16"/>
        <v>14630</v>
      </c>
      <c r="U22" s="14">
        <v>1500</v>
      </c>
      <c r="V22" s="14">
        <v>0</v>
      </c>
      <c r="W22" s="28">
        <f t="shared" si="2"/>
        <v>15660</v>
      </c>
      <c r="X22" s="34">
        <f t="shared" si="17"/>
        <v>1070</v>
      </c>
      <c r="Y22" s="34"/>
      <c r="Z22" s="34"/>
      <c r="AA22" s="34"/>
      <c r="AB22" s="28">
        <f t="shared" si="3"/>
        <v>1070</v>
      </c>
      <c r="AC22" s="28">
        <f t="shared" si="22"/>
        <v>14590</v>
      </c>
      <c r="AD22" s="14" t="s">
        <v>89</v>
      </c>
      <c r="AE22" s="14" t="str">
        <f t="shared" si="21"/>
        <v>Mr</v>
      </c>
      <c r="AF22" s="14" t="str">
        <f t="shared" si="18"/>
        <v>Managing Director</v>
      </c>
      <c r="AG22" s="14" t="s">
        <v>108</v>
      </c>
      <c r="AH22" s="14" t="s">
        <v>108</v>
      </c>
      <c r="AI22" s="14">
        <v>1600</v>
      </c>
      <c r="AJ22" s="14" t="s">
        <v>113</v>
      </c>
    </row>
    <row r="23" spans="1:36" ht="15.95" customHeight="1">
      <c r="A23" s="28" t="str">
        <f>IF('Employee Attendance Template'!B23="","",'Employee Attendance Template'!B23)</f>
        <v>Jismon Tomy</v>
      </c>
      <c r="B23" s="28" t="str">
        <f>IF('Employee Attendance Template'!D23="","",'Employee Attendance Template'!D23)</f>
        <v>Web Developer</v>
      </c>
      <c r="C23" s="28" t="str">
        <f t="shared" si="6"/>
        <v>May</v>
      </c>
      <c r="D23" s="28">
        <f t="shared" si="7"/>
        <v>2018</v>
      </c>
      <c r="E23" s="28">
        <f>IF(A23="",0,'Employee Attendance Template'!AN23)</f>
        <v>27</v>
      </c>
      <c r="F23" s="28">
        <f>IF(A23="",0,'Employee Attendance Template'!AL23)</f>
        <v>2</v>
      </c>
      <c r="G23" s="28">
        <f>IF(A23="",0,'Employee Attendance Template'!AK23)</f>
        <v>1</v>
      </c>
      <c r="H23" s="28">
        <f t="shared" si="8"/>
        <v>27</v>
      </c>
      <c r="I23" s="14">
        <v>10000</v>
      </c>
      <c r="J23" s="34">
        <f t="shared" si="9"/>
        <v>10000</v>
      </c>
      <c r="K23" s="34">
        <f t="shared" si="10"/>
        <v>5000</v>
      </c>
      <c r="L23" s="34">
        <f t="shared" si="11"/>
        <v>1000</v>
      </c>
      <c r="M23" s="34">
        <f t="shared" si="12"/>
        <v>2500</v>
      </c>
      <c r="N23" s="34">
        <v>500</v>
      </c>
      <c r="O23" s="34">
        <f t="shared" si="13"/>
        <v>500</v>
      </c>
      <c r="P23" s="34">
        <f t="shared" si="14"/>
        <v>1000</v>
      </c>
      <c r="Q23" s="34"/>
      <c r="R23" s="34">
        <f t="shared" si="15"/>
        <v>0</v>
      </c>
      <c r="S23" s="34">
        <f t="shared" si="19"/>
        <v>0</v>
      </c>
      <c r="T23" s="14">
        <f t="shared" si="16"/>
        <v>10000</v>
      </c>
      <c r="U23" s="14">
        <v>2000</v>
      </c>
      <c r="V23" s="14">
        <v>0</v>
      </c>
      <c r="W23" s="28">
        <f t="shared" si="2"/>
        <v>11000</v>
      </c>
      <c r="X23" s="34">
        <f t="shared" si="17"/>
        <v>720</v>
      </c>
      <c r="Y23" s="34"/>
      <c r="Z23" s="34"/>
      <c r="AA23" s="34"/>
      <c r="AB23" s="28">
        <f t="shared" si="3"/>
        <v>720</v>
      </c>
      <c r="AC23" s="28">
        <f t="shared" si="22"/>
        <v>10280</v>
      </c>
      <c r="AD23" s="14" t="s">
        <v>89</v>
      </c>
      <c r="AE23" s="14" t="str">
        <f t="shared" si="21"/>
        <v>Mr</v>
      </c>
      <c r="AF23" s="14" t="str">
        <f t="shared" si="18"/>
        <v>Managing Director</v>
      </c>
      <c r="AG23" s="14" t="s">
        <v>108</v>
      </c>
      <c r="AH23" s="14" t="s">
        <v>108</v>
      </c>
      <c r="AI23" s="14">
        <v>1000</v>
      </c>
      <c r="AJ23" s="14" t="s">
        <v>113</v>
      </c>
    </row>
    <row r="24" spans="1:36" ht="15.95" customHeight="1">
      <c r="A24" s="28" t="str">
        <f>IF('Employee Attendance Template'!B24="","",'Employee Attendance Template'!B24)</f>
        <v>Sharafali P</v>
      </c>
      <c r="B24" s="28" t="str">
        <f>IF('Employee Attendance Template'!D24="","",'Employee Attendance Template'!D24)</f>
        <v>Ux/Ui Designer</v>
      </c>
      <c r="C24" s="28" t="str">
        <f t="shared" si="6"/>
        <v>May</v>
      </c>
      <c r="D24" s="28">
        <f t="shared" si="7"/>
        <v>2018</v>
      </c>
      <c r="E24" s="28">
        <f>IF(A24="",0,'Employee Attendance Template'!AN24)</f>
        <v>27</v>
      </c>
      <c r="F24" s="28">
        <f>IF(A24="",0,'Employee Attendance Template'!AL24)</f>
        <v>2</v>
      </c>
      <c r="G24" s="28">
        <f>IF(A24="",0,'Employee Attendance Template'!AK24)</f>
        <v>1</v>
      </c>
      <c r="H24" s="28">
        <f t="shared" si="8"/>
        <v>27</v>
      </c>
      <c r="I24" s="14">
        <v>14000</v>
      </c>
      <c r="J24" s="34">
        <f t="shared" si="9"/>
        <v>14000</v>
      </c>
      <c r="K24" s="34">
        <f t="shared" si="10"/>
        <v>7000</v>
      </c>
      <c r="L24" s="34">
        <f t="shared" si="11"/>
        <v>1400</v>
      </c>
      <c r="M24" s="34">
        <f t="shared" si="12"/>
        <v>3500</v>
      </c>
      <c r="N24" s="34">
        <v>700</v>
      </c>
      <c r="O24" s="34">
        <f t="shared" si="13"/>
        <v>700</v>
      </c>
      <c r="P24" s="34">
        <f t="shared" si="14"/>
        <v>1250</v>
      </c>
      <c r="Q24" s="34"/>
      <c r="R24" s="34">
        <f t="shared" si="15"/>
        <v>150</v>
      </c>
      <c r="S24" s="34">
        <f t="shared" si="19"/>
        <v>150</v>
      </c>
      <c r="T24" s="14">
        <f t="shared" si="16"/>
        <v>13850</v>
      </c>
      <c r="U24" s="14">
        <v>0</v>
      </c>
      <c r="V24" s="14">
        <v>0</v>
      </c>
      <c r="W24" s="28">
        <f t="shared" si="2"/>
        <v>12750</v>
      </c>
      <c r="X24" s="34">
        <f t="shared" si="17"/>
        <v>1010</v>
      </c>
      <c r="Y24" s="34"/>
      <c r="Z24" s="34"/>
      <c r="AA24" s="34"/>
      <c r="AB24" s="28">
        <f t="shared" si="3"/>
        <v>1010</v>
      </c>
      <c r="AC24" s="28">
        <f t="shared" si="22"/>
        <v>11740</v>
      </c>
      <c r="AD24" s="14" t="s">
        <v>89</v>
      </c>
      <c r="AE24" s="14" t="str">
        <f t="shared" si="21"/>
        <v>Mr</v>
      </c>
      <c r="AF24" s="14" t="str">
        <f t="shared" si="18"/>
        <v>Managing Director</v>
      </c>
      <c r="AG24" s="14" t="s">
        <v>108</v>
      </c>
      <c r="AH24" s="14" t="s">
        <v>108</v>
      </c>
      <c r="AI24" s="14">
        <v>1400</v>
      </c>
      <c r="AJ24" s="14" t="s">
        <v>113</v>
      </c>
    </row>
    <row r="25" spans="1:36" ht="15.95" customHeight="1">
      <c r="A25" s="28" t="str">
        <f>IF('Employee Attendance Template'!B25="","",'Employee Attendance Template'!B25)</f>
        <v/>
      </c>
      <c r="B25" s="28" t="str">
        <f>IF('Employee Attendance Template'!D25="","",'Employee Attendance Template'!D25)</f>
        <v/>
      </c>
      <c r="C25" s="28"/>
      <c r="D25" s="28"/>
      <c r="E25" s="28">
        <f>IF(A25="",0,'Employee Attendance Template'!AN25)</f>
        <v>0</v>
      </c>
      <c r="F25" s="28">
        <f>IF(A25="",0,'Employee Attendance Template'!AL25)</f>
        <v>0</v>
      </c>
      <c r="G25" s="28">
        <f>IF(A25="",0,'Employee Attendance Template'!AK25)</f>
        <v>0</v>
      </c>
      <c r="H25" s="28">
        <f t="shared" ref="H25" si="23">IF(G25&gt;=F25,E25-G25+F25,E25)</f>
        <v>0</v>
      </c>
      <c r="I25" s="14"/>
      <c r="J25" s="34" t="str">
        <f t="shared" ref="J25" si="24">IF(H25=0,"",ROUND(I25/E25*H25,-1))</f>
        <v/>
      </c>
      <c r="K25" s="34" t="str">
        <f t="shared" ref="K25" si="25">IF(H25=0,"",ROUND($J25/E25*H25*50%,-1))</f>
        <v/>
      </c>
      <c r="L25" s="34" t="str">
        <f t="shared" ref="L25" si="26">IF(H25=0,"",ROUND(J25/E25*H25*10%,-1))</f>
        <v/>
      </c>
      <c r="M25" s="34" t="str">
        <f t="shared" ref="M25" si="27">IF(H25=0,"",ROUND(J25/E25*H25*25%,-1))</f>
        <v/>
      </c>
      <c r="N25" s="34">
        <v>0</v>
      </c>
      <c r="O25" s="34"/>
      <c r="P25" s="34">
        <f t="shared" ref="P25" si="28">MIN(1250,IF(AH25="Yes",IF(H25=0,"",AI25),0))</f>
        <v>0</v>
      </c>
      <c r="Q25" s="34"/>
      <c r="R25" s="34" t="str">
        <f t="shared" ref="R25" si="29">IF(H25=0,"",ROUND(J25-T25,-1))</f>
        <v/>
      </c>
      <c r="S25" s="34" t="str">
        <f t="shared" ref="S25" si="30">IF(R25&lt;=0,0,R25)</f>
        <v/>
      </c>
      <c r="T25" s="14" t="str">
        <f t="shared" ref="T25" si="31">IF(H25=0,"",SUM(K25:M25)+O25+P25)</f>
        <v/>
      </c>
      <c r="U25" s="14">
        <v>0</v>
      </c>
      <c r="V25" s="14">
        <v>0</v>
      </c>
      <c r="W25" s="28" t="str">
        <f t="shared" ref="W25" si="32">IF(H25=0,"",SUM(K25:M25)+O25+Q25+S25+U25+V25)</f>
        <v/>
      </c>
      <c r="X25" s="34">
        <f t="shared" ref="X25" si="33">ROUND(MIN(1800,IF(AG25="Yes",SUM(K25:L25)*12%,0)),-1)</f>
        <v>0</v>
      </c>
      <c r="Y25" s="34"/>
      <c r="Z25" s="34"/>
      <c r="AA25" s="34"/>
      <c r="AB25" s="29">
        <f t="shared" ref="AB25" si="34">SUM(X25:AA25)</f>
        <v>0</v>
      </c>
      <c r="AC25" s="29" t="str">
        <f t="shared" ref="AC25" si="35">IFERROR(W25-AB25,"")</f>
        <v/>
      </c>
      <c r="AD25" s="14" t="s">
        <v>89</v>
      </c>
      <c r="AE25" s="14" t="str">
        <f t="shared" ref="AE25" si="36">IF(AD25=0,"",IF(AD25="Male","Mr",IF(AD25="Female","Mrs")))</f>
        <v>Mr</v>
      </c>
      <c r="AF25" s="14" t="str">
        <f t="shared" ref="AF25" si="37">IF(A25=0,"",AF$4)</f>
        <v>Managing Director</v>
      </c>
      <c r="AG25" s="14" t="s">
        <v>157</v>
      </c>
      <c r="AH25" s="14" t="s">
        <v>157</v>
      </c>
      <c r="AI25" s="14">
        <v>1400</v>
      </c>
      <c r="AJ25" s="14" t="s">
        <v>113</v>
      </c>
    </row>
    <row r="26" spans="1:36" ht="15.95" customHeight="1">
      <c r="A26" s="28" t="str">
        <f>IF('Employee Attendance Template'!B26="","",'Employee Attendance Template'!B26)</f>
        <v/>
      </c>
      <c r="B26" s="28" t="str">
        <f>IF('Employee Attendance Template'!D26="","",'Employee Attendance Template'!D26)</f>
        <v/>
      </c>
      <c r="C26" s="28"/>
      <c r="D26" s="28"/>
      <c r="E26" s="28">
        <f>IF(A26="",0,'Employee Attendance Template'!AN26)</f>
        <v>0</v>
      </c>
      <c r="F26" s="28">
        <f>IF(A26="",0,'Employee Attendance Template'!AL26)</f>
        <v>0</v>
      </c>
      <c r="G26" s="28">
        <f>IF(A26="",0,'Employee Attendance Template'!AK26)</f>
        <v>0</v>
      </c>
      <c r="H26" s="28">
        <f t="shared" ref="H26" si="38">IF(G26&gt;=F26,E26-G26+F26,E26)</f>
        <v>0</v>
      </c>
      <c r="I26" s="14"/>
      <c r="J26" s="34" t="str">
        <f t="shared" ref="J26" si="39">IF(H26=0,"",ROUND(I26/E26*H26,-1))</f>
        <v/>
      </c>
      <c r="K26" s="34" t="str">
        <f t="shared" ref="K26" si="40">IF(H26=0,"",ROUND($J26/E26*H26*50%,-1))</f>
        <v/>
      </c>
      <c r="L26" s="34" t="str">
        <f t="shared" ref="L26" si="41">IF(H26=0,"",ROUND(J26/E26*H26*10%,-1))</f>
        <v/>
      </c>
      <c r="M26" s="34" t="str">
        <f t="shared" ref="M26" si="42">IF(H26=0,"",ROUND(J26/E26*H26*25%,-1))</f>
        <v/>
      </c>
      <c r="N26" s="34">
        <v>0</v>
      </c>
      <c r="O26" s="34" t="str">
        <f t="shared" ref="O26" si="43">IF(H26=0,"",ROUND(N26/E26*H26,-1))</f>
        <v/>
      </c>
      <c r="P26" s="34">
        <f t="shared" ref="P26" si="44">MIN(1250,IF(AH26="Yes",IF(H26=0,"",AI26),0))</f>
        <v>0</v>
      </c>
      <c r="Q26" s="34"/>
      <c r="R26" s="34" t="str">
        <f t="shared" ref="R26" si="45">IF(H26=0,"",ROUND(J26-T26,-1))</f>
        <v/>
      </c>
      <c r="S26" s="34" t="str">
        <f t="shared" ref="S26" si="46">IF(R26&lt;=0,0,R26)</f>
        <v/>
      </c>
      <c r="T26" s="14" t="str">
        <f t="shared" ref="T26" si="47">IF(H26=0,"",SUM(K26:M26)+O26+P26)</f>
        <v/>
      </c>
      <c r="U26" s="14">
        <v>0</v>
      </c>
      <c r="V26" s="14">
        <v>0</v>
      </c>
      <c r="W26" s="28" t="str">
        <f t="shared" ref="W26" si="48">IF(H26=0,"",SUM(K26:M26)+O26+Q26+S26+U26+V26)</f>
        <v/>
      </c>
      <c r="X26" s="34">
        <f t="shared" ref="X26" si="49">ROUND(MIN(1800,IF(AG26="Yes",SUM(K26:L26)*12%,0)),-1)</f>
        <v>0</v>
      </c>
      <c r="Y26" s="34"/>
      <c r="Z26" s="34"/>
      <c r="AA26" s="34"/>
      <c r="AB26" s="29">
        <f t="shared" ref="AB26" si="50">SUM(X26:AA26)</f>
        <v>0</v>
      </c>
      <c r="AC26" s="29" t="str">
        <f t="shared" ref="AC26" si="51">IFERROR(W26-AB26,"")</f>
        <v/>
      </c>
      <c r="AD26" s="14" t="s">
        <v>89</v>
      </c>
      <c r="AE26" s="14" t="str">
        <f t="shared" ref="AE26" si="52">IF(AD26=0,"",IF(AD26="Male","Mr",IF(AD26="Female","Mrs")))</f>
        <v>Mr</v>
      </c>
      <c r="AF26" s="14" t="str">
        <f t="shared" ref="AF26" si="53">IF(A26=0,"",AF$4)</f>
        <v>Managing Director</v>
      </c>
      <c r="AG26" s="14" t="s">
        <v>157</v>
      </c>
      <c r="AH26" s="14" t="s">
        <v>157</v>
      </c>
      <c r="AI26" s="14">
        <v>1400</v>
      </c>
      <c r="AJ26" s="14" t="s">
        <v>113</v>
      </c>
    </row>
    <row r="27" spans="1:36" ht="15.95" customHeight="1">
      <c r="A27" s="28" t="str">
        <f>IF('Employee Attendance Template'!B27="","",'Employee Attendance Template'!B27)</f>
        <v/>
      </c>
      <c r="B27" s="28" t="str">
        <f>IF('Employee Attendance Template'!D27="","",'Employee Attendance Template'!D27)</f>
        <v/>
      </c>
      <c r="C27" s="28"/>
      <c r="D27" s="28"/>
      <c r="E27" s="28">
        <f>IF(A27="",0,'Employee Attendance Template'!AN27)</f>
        <v>0</v>
      </c>
      <c r="F27" s="28">
        <f>IF(A27="",0,'Employee Attendance Template'!AL27)</f>
        <v>0</v>
      </c>
      <c r="G27" s="28">
        <f>IF(A27="",0,'Employee Attendance Template'!AK27)</f>
        <v>0</v>
      </c>
      <c r="H27" s="28">
        <f t="shared" ref="H27" si="54">IF(G27&gt;=F27,E27-G27+F27,E27)</f>
        <v>0</v>
      </c>
      <c r="I27" s="14"/>
      <c r="J27" s="34" t="str">
        <f t="shared" ref="J27" si="55">IF(H27=0,"",ROUND(I27/E27*H27,-1))</f>
        <v/>
      </c>
      <c r="K27" s="34" t="str">
        <f t="shared" ref="K27" si="56">IF(H27=0,"",ROUND($J27/E27*H27*50%,-1))</f>
        <v/>
      </c>
      <c r="L27" s="34" t="str">
        <f t="shared" ref="L27" si="57">IF(H27=0,"",ROUND(J27/E27*H27*10%,-1))</f>
        <v/>
      </c>
      <c r="M27" s="34" t="str">
        <f t="shared" ref="M27" si="58">IF(H27=0,"",ROUND(J27/E27*H27*25%,-1))</f>
        <v/>
      </c>
      <c r="N27" s="34">
        <v>0</v>
      </c>
      <c r="O27" s="34" t="str">
        <f t="shared" ref="O27" si="59">IF(H27=0,"",ROUND(N27/E27*H27,-1))</f>
        <v/>
      </c>
      <c r="P27" s="34">
        <f t="shared" ref="P27" si="60">MIN(1250,IF(AH27="Yes",IF(H27=0,"",AI27),0))</f>
        <v>0</v>
      </c>
      <c r="Q27" s="34"/>
      <c r="R27" s="34" t="str">
        <f t="shared" ref="R27" si="61">IF(H27=0,"",ROUND(J27-T27,-1))</f>
        <v/>
      </c>
      <c r="S27" s="34" t="str">
        <f t="shared" ref="S27" si="62">IF(R27&lt;=0,0,R27)</f>
        <v/>
      </c>
      <c r="T27" s="14" t="str">
        <f t="shared" ref="T27" si="63">IF(H27=0,"",SUM(K27:M27)+O27+P27)</f>
        <v/>
      </c>
      <c r="U27" s="14">
        <v>0</v>
      </c>
      <c r="V27" s="14">
        <v>0</v>
      </c>
      <c r="W27" s="28" t="str">
        <f t="shared" ref="W27" si="64">IF(H27=0,"",SUM(K27:M27)+O27+Q27+S27+U27+V27)</f>
        <v/>
      </c>
      <c r="X27" s="34">
        <f t="shared" ref="X27" si="65">ROUND(MIN(1800,IF(AG27="Yes",SUM(K27:L27)*12%,0)),-1)</f>
        <v>0</v>
      </c>
      <c r="Y27" s="34"/>
      <c r="Z27" s="34"/>
      <c r="AA27" s="34"/>
      <c r="AB27" s="29">
        <f t="shared" ref="AB27" si="66">SUM(X27:AA27)</f>
        <v>0</v>
      </c>
      <c r="AC27" s="29" t="str">
        <f t="shared" ref="AC27" si="67">IFERROR(W27-AB27,"")</f>
        <v/>
      </c>
      <c r="AD27" s="14" t="s">
        <v>89</v>
      </c>
      <c r="AE27" s="14" t="str">
        <f t="shared" ref="AE27" si="68">IF(AD27=0,"",IF(AD27="Male","Mr",IF(AD27="Female","Mrs")))</f>
        <v>Mr</v>
      </c>
      <c r="AF27" s="14" t="str">
        <f t="shared" ref="AF27" si="69">IF(A27=0,"",AF$4)</f>
        <v>Managing Director</v>
      </c>
      <c r="AG27" s="14" t="s">
        <v>157</v>
      </c>
      <c r="AH27" s="14" t="s">
        <v>157</v>
      </c>
      <c r="AI27" s="14">
        <v>1400</v>
      </c>
      <c r="AJ27" s="14" t="s">
        <v>113</v>
      </c>
    </row>
    <row r="28" spans="1:36" ht="15.95" customHeight="1">
      <c r="A28" s="28" t="str">
        <f>IF('Employee Attendance Template'!B28="","",'Employee Attendance Template'!B28)</f>
        <v/>
      </c>
      <c r="B28" s="28" t="str">
        <f>IF('Employee Attendance Template'!D28="","",'Employee Attendance Template'!D28)</f>
        <v/>
      </c>
      <c r="C28" s="28"/>
      <c r="D28" s="28"/>
      <c r="E28" s="28">
        <f>IF(A28="",0,'Employee Attendance Template'!AN28)</f>
        <v>0</v>
      </c>
      <c r="F28" s="28">
        <f>IF(A28="",0,'Employee Attendance Template'!AL28)</f>
        <v>0</v>
      </c>
      <c r="G28" s="28">
        <f>IF(A28="",0,'Employee Attendance Template'!AK28)</f>
        <v>0</v>
      </c>
      <c r="H28" s="28">
        <f t="shared" ref="H28" si="70">IF(G28&gt;=F28,E28-G28+F28,E28)</f>
        <v>0</v>
      </c>
      <c r="I28" s="14"/>
      <c r="J28" s="34" t="str">
        <f t="shared" ref="J28" si="71">IF(H28=0,"",ROUND(I28/E28*H28,-1))</f>
        <v/>
      </c>
      <c r="K28" s="34" t="str">
        <f t="shared" ref="K28" si="72">IF(H28=0,"",ROUND($J28/E28*H28*50%,-1))</f>
        <v/>
      </c>
      <c r="L28" s="34" t="str">
        <f t="shared" ref="L28" si="73">IF(H28=0,"",ROUND(J28/E28*H28*10%,-1))</f>
        <v/>
      </c>
      <c r="M28" s="34" t="str">
        <f t="shared" ref="M28" si="74">IF(H28=0,"",ROUND(J28/E28*H28*25%,-1))</f>
        <v/>
      </c>
      <c r="N28" s="34">
        <v>0</v>
      </c>
      <c r="O28" s="34" t="str">
        <f t="shared" ref="O28" si="75">IF(H28=0,"",ROUND(N28/E28*H28,-1))</f>
        <v/>
      </c>
      <c r="P28" s="34">
        <f t="shared" ref="P28" si="76">MIN(1250,IF(AH28="Yes",IF(H28=0,"",AI28),0))</f>
        <v>0</v>
      </c>
      <c r="Q28" s="34"/>
      <c r="R28" s="34" t="str">
        <f t="shared" ref="R28" si="77">IF(H28=0,"",ROUND(J28-T28,-1))</f>
        <v/>
      </c>
      <c r="S28" s="34" t="str">
        <f t="shared" ref="S28" si="78">IF(R28&lt;=0,0,R28)</f>
        <v/>
      </c>
      <c r="T28" s="14" t="str">
        <f t="shared" ref="T28" si="79">IF(H28=0,"",SUM(K28:M28)+O28+P28)</f>
        <v/>
      </c>
      <c r="U28" s="14">
        <v>0</v>
      </c>
      <c r="V28" s="14">
        <v>0</v>
      </c>
      <c r="W28" s="28" t="str">
        <f t="shared" ref="W28" si="80">IF(H28=0,"",SUM(K28:M28)+O28+Q28+S28+U28+V28)</f>
        <v/>
      </c>
      <c r="X28" s="34">
        <f t="shared" ref="X28" si="81">ROUND(MIN(1800,IF(AG28="Yes",SUM(K28:L28)*12%,0)),-1)</f>
        <v>0</v>
      </c>
      <c r="Y28" s="34"/>
      <c r="Z28" s="34"/>
      <c r="AA28" s="34"/>
      <c r="AB28" s="29">
        <f t="shared" ref="AB28" si="82">SUM(X28:AA28)</f>
        <v>0</v>
      </c>
      <c r="AC28" s="29" t="str">
        <f t="shared" ref="AC28" si="83">IFERROR(W28-AB28,"")</f>
        <v/>
      </c>
      <c r="AD28" s="14" t="s">
        <v>89</v>
      </c>
      <c r="AE28" s="14" t="str">
        <f t="shared" ref="AE28" si="84">IF(AD28=0,"",IF(AD28="Male","Mr",IF(AD28="Female","Mrs")))</f>
        <v>Mr</v>
      </c>
      <c r="AF28" s="14" t="str">
        <f t="shared" ref="AF28" si="85">IF(A28=0,"",AF$4)</f>
        <v>Managing Director</v>
      </c>
      <c r="AG28" s="14" t="s">
        <v>157</v>
      </c>
      <c r="AH28" s="14" t="s">
        <v>157</v>
      </c>
      <c r="AI28" s="14">
        <v>1400</v>
      </c>
      <c r="AJ28" s="14" t="s">
        <v>113</v>
      </c>
    </row>
    <row r="29" spans="1:36" ht="15.95" customHeight="1">
      <c r="A29" s="28" t="str">
        <f>IF('Employee Attendance Template'!B29="","",'Employee Attendance Template'!B29)</f>
        <v/>
      </c>
      <c r="B29" s="28" t="str">
        <f>IF('Employee Attendance Template'!D29="","",'Employee Attendance Template'!D29)</f>
        <v/>
      </c>
      <c r="C29" s="28"/>
      <c r="D29" s="28"/>
      <c r="E29" s="28">
        <f>IF(A29="",0,'Employee Attendance Template'!AN29)</f>
        <v>0</v>
      </c>
      <c r="F29" s="28">
        <f>IF(A29="",0,'Employee Attendance Template'!AL29)</f>
        <v>0</v>
      </c>
      <c r="G29" s="28">
        <f>IF(A29="",0,'Employee Attendance Template'!AK29)</f>
        <v>0</v>
      </c>
      <c r="H29" s="28">
        <f t="shared" ref="H29" si="86">IF(G29&gt;=F29,E29-G29+F29,E29)</f>
        <v>0</v>
      </c>
      <c r="I29" s="14"/>
      <c r="J29" s="34" t="str">
        <f t="shared" ref="J29" si="87">IF(H29=0,"",ROUND(I29/E29*H29,-1))</f>
        <v/>
      </c>
      <c r="K29" s="34" t="str">
        <f t="shared" ref="K29" si="88">IF(H29=0,"",ROUND($J29/E29*H29*50%,-1))</f>
        <v/>
      </c>
      <c r="L29" s="34" t="str">
        <f t="shared" ref="L29" si="89">IF(H29=0,"",ROUND(J29/E29*H29*10%,-1))</f>
        <v/>
      </c>
      <c r="M29" s="34" t="str">
        <f t="shared" ref="M29" si="90">IF(H29=0,"",ROUND(J29/E29*H29*25%,-1))</f>
        <v/>
      </c>
      <c r="N29" s="34">
        <v>0</v>
      </c>
      <c r="O29" s="34" t="str">
        <f t="shared" ref="O29" si="91">IF(H29=0,"",ROUND(N29/E29*H29,-1))</f>
        <v/>
      </c>
      <c r="P29" s="34">
        <f t="shared" ref="P29" si="92">MIN(1250,IF(AH29="Yes",IF(H29=0,"",AI29),0))</f>
        <v>0</v>
      </c>
      <c r="Q29" s="34"/>
      <c r="R29" s="34" t="str">
        <f t="shared" ref="R29" si="93">IF(H29=0,"",ROUND(J29-T29,-1))</f>
        <v/>
      </c>
      <c r="S29" s="34" t="str">
        <f t="shared" ref="S29" si="94">IF(R29&lt;=0,0,R29)</f>
        <v/>
      </c>
      <c r="T29" s="14" t="str">
        <f t="shared" ref="T29" si="95">IF(H29=0,"",SUM(K29:M29)+O29+P29)</f>
        <v/>
      </c>
      <c r="U29" s="14">
        <v>0</v>
      </c>
      <c r="V29" s="14">
        <v>0</v>
      </c>
      <c r="W29" s="28" t="str">
        <f t="shared" ref="W29" si="96">IF(H29=0,"",SUM(K29:M29)+O29+Q29+S29+U29+V29)</f>
        <v/>
      </c>
      <c r="X29" s="34">
        <f t="shared" ref="X29" si="97">ROUND(MIN(1800,IF(AG29="Yes",SUM(K29:L29)*12%,0)),-1)</f>
        <v>0</v>
      </c>
      <c r="Y29" s="34"/>
      <c r="Z29" s="34"/>
      <c r="AA29" s="34"/>
      <c r="AB29" s="29">
        <f t="shared" ref="AB29" si="98">SUM(X29:AA29)</f>
        <v>0</v>
      </c>
      <c r="AC29" s="29" t="str">
        <f t="shared" ref="AC29" si="99">IFERROR(W29-AB29,"")</f>
        <v/>
      </c>
      <c r="AD29" s="14" t="s">
        <v>89</v>
      </c>
      <c r="AE29" s="14" t="str">
        <f t="shared" ref="AE29" si="100">IF(AD29=0,"",IF(AD29="Male","Mr",IF(AD29="Female","Mrs")))</f>
        <v>Mr</v>
      </c>
      <c r="AF29" s="14" t="str">
        <f t="shared" ref="AF29" si="101">IF(A29=0,"",AF$4)</f>
        <v>Managing Director</v>
      </c>
      <c r="AG29" s="14" t="s">
        <v>157</v>
      </c>
      <c r="AH29" s="14" t="s">
        <v>157</v>
      </c>
      <c r="AI29" s="14">
        <v>1400</v>
      </c>
      <c r="AJ29" s="14" t="s">
        <v>113</v>
      </c>
    </row>
    <row r="30" spans="1:36" ht="15.95" customHeight="1">
      <c r="A30" s="28" t="str">
        <f>IF('Employee Attendance Template'!B30="","",'Employee Attendance Template'!B30)</f>
        <v/>
      </c>
      <c r="B30" s="28" t="str">
        <f>IF('Employee Attendance Template'!D30="","",'Employee Attendance Template'!D30)</f>
        <v/>
      </c>
      <c r="C30" s="28"/>
      <c r="D30" s="28"/>
      <c r="E30" s="28">
        <f>IF(A30="",0,'Employee Attendance Template'!AN30)</f>
        <v>0</v>
      </c>
      <c r="F30" s="28">
        <f>IF(A30="",0,'Employee Attendance Template'!AL30)</f>
        <v>0</v>
      </c>
      <c r="G30" s="28">
        <f>IF(A30="",0,'Employee Attendance Template'!AK30)</f>
        <v>0</v>
      </c>
      <c r="H30" s="28">
        <f t="shared" ref="H30" si="102">IF(G30&gt;=F30,E30-G30+F30,E30)</f>
        <v>0</v>
      </c>
      <c r="I30" s="14"/>
      <c r="J30" s="34" t="str">
        <f t="shared" ref="J30" si="103">IF(H30=0,"",ROUND(I30/E30*H30,-1))</f>
        <v/>
      </c>
      <c r="K30" s="34" t="str">
        <f t="shared" ref="K30" si="104">IF(H30=0,"",ROUND($J30/E30*H30*50%,-1))</f>
        <v/>
      </c>
      <c r="L30" s="34" t="str">
        <f t="shared" ref="L30" si="105">IF(H30=0,"",ROUND(J30/E30*H30*10%,-1))</f>
        <v/>
      </c>
      <c r="M30" s="34" t="str">
        <f t="shared" ref="M30" si="106">IF(H30=0,"",ROUND(J30/E30*H30*25%,-1))</f>
        <v/>
      </c>
      <c r="N30" s="34">
        <v>0</v>
      </c>
      <c r="O30" s="34" t="str">
        <f t="shared" ref="O30" si="107">IF(H30=0,"",ROUND(N30/E30*H30,-1))</f>
        <v/>
      </c>
      <c r="P30" s="34">
        <f t="shared" ref="P30" si="108">MIN(1250,IF(AH30="Yes",IF(H30=0,"",AI30),0))</f>
        <v>0</v>
      </c>
      <c r="Q30" s="34"/>
      <c r="R30" s="34" t="str">
        <f t="shared" ref="R30" si="109">IF(H30=0,"",ROUND(J30-T30,-1))</f>
        <v/>
      </c>
      <c r="S30" s="34" t="str">
        <f t="shared" ref="S30" si="110">IF(R30&lt;=0,0,R30)</f>
        <v/>
      </c>
      <c r="T30" s="14" t="str">
        <f t="shared" ref="T30" si="111">IF(H30=0,"",SUM(K30:M30)+O30+P30)</f>
        <v/>
      </c>
      <c r="U30" s="14">
        <v>0</v>
      </c>
      <c r="V30" s="14">
        <v>0</v>
      </c>
      <c r="W30" s="28" t="str">
        <f t="shared" ref="W30" si="112">IF(H30=0,"",SUM(K30:M30)+O30+Q30+S30+U30+V30)</f>
        <v/>
      </c>
      <c r="X30" s="34">
        <f t="shared" ref="X30" si="113">ROUND(MIN(1800,IF(AG30="Yes",SUM(K30:L30)*12%,0)),-1)</f>
        <v>0</v>
      </c>
      <c r="Y30" s="34"/>
      <c r="Z30" s="34"/>
      <c r="AA30" s="34"/>
      <c r="AB30" s="29">
        <f t="shared" ref="AB30" si="114">SUM(X30:AA30)</f>
        <v>0</v>
      </c>
      <c r="AC30" s="29" t="str">
        <f t="shared" ref="AC30" si="115">IFERROR(W30-AB30,"")</f>
        <v/>
      </c>
      <c r="AD30" s="14" t="s">
        <v>89</v>
      </c>
      <c r="AE30" s="14" t="str">
        <f t="shared" ref="AE30" si="116">IF(AD30=0,"",IF(AD30="Male","Mr",IF(AD30="Female","Mrs")))</f>
        <v>Mr</v>
      </c>
      <c r="AF30" s="14" t="str">
        <f t="shared" ref="AF30" si="117">IF(A30=0,"",AF$4)</f>
        <v>Managing Director</v>
      </c>
      <c r="AG30" s="14" t="s">
        <v>157</v>
      </c>
      <c r="AH30" s="14" t="s">
        <v>157</v>
      </c>
      <c r="AI30" s="14">
        <v>1400</v>
      </c>
      <c r="AJ30" s="14" t="s">
        <v>113</v>
      </c>
    </row>
    <row r="31" spans="1:36" ht="15.95" customHeight="1">
      <c r="A31" s="28" t="str">
        <f>IF('Employee Attendance Template'!B31="","",'Employee Attendance Template'!B31)</f>
        <v/>
      </c>
      <c r="B31" s="28" t="str">
        <f>IF('Employee Attendance Template'!D31="","",'Employee Attendance Template'!D31)</f>
        <v/>
      </c>
      <c r="C31" s="28"/>
      <c r="D31" s="28"/>
      <c r="E31" s="28">
        <f>IF(A31="",0,'Employee Attendance Template'!AN31)</f>
        <v>0</v>
      </c>
      <c r="F31" s="28">
        <f>IF(A31="",0,'Employee Attendance Template'!AL31)</f>
        <v>0</v>
      </c>
      <c r="G31" s="28">
        <f>IF(A31="",0,'Employee Attendance Template'!AK31)</f>
        <v>0</v>
      </c>
      <c r="H31" s="28">
        <f t="shared" ref="H31" si="118">IF(G31&gt;=F31,E31-G31+F31,E31)</f>
        <v>0</v>
      </c>
      <c r="I31" s="14"/>
      <c r="J31" s="34" t="str">
        <f t="shared" ref="J31" si="119">IF(H31=0,"",ROUND(I31/E31*H31,-1))</f>
        <v/>
      </c>
      <c r="K31" s="34" t="str">
        <f t="shared" ref="K31" si="120">IF(H31=0,"",ROUND($J31/E31*H31*50%,-1))</f>
        <v/>
      </c>
      <c r="L31" s="34" t="str">
        <f t="shared" ref="L31" si="121">IF(H31=0,"",ROUND(J31/E31*H31*10%,-1))</f>
        <v/>
      </c>
      <c r="M31" s="34" t="str">
        <f t="shared" ref="M31" si="122">IF(H31=0,"",ROUND(J31/E31*H31*25%,-1))</f>
        <v/>
      </c>
      <c r="N31" s="34">
        <v>0</v>
      </c>
      <c r="O31" s="34" t="str">
        <f t="shared" ref="O31" si="123">IF(H31=0,"",ROUND(N31/E31*H31,-1))</f>
        <v/>
      </c>
      <c r="P31" s="34">
        <f t="shared" ref="P31" si="124">MIN(1250,IF(AH31="Yes",IF(H31=0,"",AI31),0))</f>
        <v>0</v>
      </c>
      <c r="Q31" s="34"/>
      <c r="R31" s="34" t="str">
        <f t="shared" ref="R31" si="125">IF(H31=0,"",ROUND(J31-T31,-1))</f>
        <v/>
      </c>
      <c r="S31" s="34" t="str">
        <f t="shared" ref="S31" si="126">IF(R31&lt;=0,0,R31)</f>
        <v/>
      </c>
      <c r="T31" s="14" t="str">
        <f t="shared" ref="T31" si="127">IF(H31=0,"",SUM(K31:M31)+O31+P31)</f>
        <v/>
      </c>
      <c r="U31" s="14">
        <v>0</v>
      </c>
      <c r="V31" s="14">
        <v>0</v>
      </c>
      <c r="W31" s="28" t="str">
        <f t="shared" ref="W31" si="128">IF(H31=0,"",SUM(K31:M31)+O31+Q31+S31+U31+V31)</f>
        <v/>
      </c>
      <c r="X31" s="34">
        <f t="shared" ref="X31" si="129">ROUND(MIN(1800,IF(AG31="Yes",SUM(K31:L31)*12%,0)),-1)</f>
        <v>0</v>
      </c>
      <c r="Y31" s="34"/>
      <c r="Z31" s="34"/>
      <c r="AA31" s="34"/>
      <c r="AB31" s="29">
        <f t="shared" ref="AB31" si="130">SUM(X31:AA31)</f>
        <v>0</v>
      </c>
      <c r="AC31" s="29" t="str">
        <f t="shared" ref="AC31" si="131">IFERROR(W31-AB31,"")</f>
        <v/>
      </c>
      <c r="AD31" s="14" t="s">
        <v>89</v>
      </c>
      <c r="AE31" s="14" t="str">
        <f t="shared" ref="AE31" si="132">IF(AD31=0,"",IF(AD31="Male","Mr",IF(AD31="Female","Mrs")))</f>
        <v>Mr</v>
      </c>
      <c r="AF31" s="14" t="str">
        <f t="shared" ref="AF31" si="133">IF(A31=0,"",AF$4)</f>
        <v>Managing Director</v>
      </c>
      <c r="AG31" s="14" t="s">
        <v>157</v>
      </c>
      <c r="AH31" s="14" t="s">
        <v>157</v>
      </c>
      <c r="AI31" s="14">
        <v>1400</v>
      </c>
      <c r="AJ31" s="14" t="s">
        <v>113</v>
      </c>
    </row>
    <row r="32" spans="1:36" ht="15.95" customHeight="1">
      <c r="A32" s="28" t="str">
        <f>IF('Employee Attendance Template'!B32="","",'Employee Attendance Template'!B32)</f>
        <v/>
      </c>
      <c r="B32" s="28" t="str">
        <f>IF('Employee Attendance Template'!D32="","",'Employee Attendance Template'!D32)</f>
        <v/>
      </c>
      <c r="C32" s="28"/>
      <c r="D32" s="28"/>
      <c r="E32" s="28">
        <f>IF(A32="",0,'Employee Attendance Template'!AN32)</f>
        <v>0</v>
      </c>
      <c r="F32" s="28">
        <f>IF(A32="",0,'Employee Attendance Template'!AL32)</f>
        <v>0</v>
      </c>
      <c r="G32" s="28">
        <f>IF(A32="",0,'Employee Attendance Template'!AK32)</f>
        <v>0</v>
      </c>
      <c r="H32" s="28">
        <f t="shared" ref="H32" si="134">IF(G32&gt;=F32,E32-G32+F32,E32)</f>
        <v>0</v>
      </c>
      <c r="I32" s="14"/>
      <c r="J32" s="34" t="str">
        <f t="shared" ref="J32" si="135">IF(H32=0,"",ROUND(I32/E32*H32,-1))</f>
        <v/>
      </c>
      <c r="K32" s="34" t="str">
        <f t="shared" ref="K32" si="136">IF(H32=0,"",ROUND($J32/E32*H32*50%,-1))</f>
        <v/>
      </c>
      <c r="L32" s="34" t="str">
        <f t="shared" ref="L32" si="137">IF(H32=0,"",ROUND(J32/E32*H32*10%,-1))</f>
        <v/>
      </c>
      <c r="M32" s="34" t="str">
        <f t="shared" ref="M32" si="138">IF(H32=0,"",ROUND(J32/E32*H32*25%,-1))</f>
        <v/>
      </c>
      <c r="N32" s="34">
        <v>0</v>
      </c>
      <c r="O32" s="34" t="str">
        <f t="shared" ref="O32" si="139">IF(H32=0,"",ROUND(N32/E32*H32,-1))</f>
        <v/>
      </c>
      <c r="P32" s="34">
        <f t="shared" ref="P32" si="140">MIN(1250,IF(AH32="Yes",IF(H32=0,"",AI32),0))</f>
        <v>0</v>
      </c>
      <c r="Q32" s="34"/>
      <c r="R32" s="34" t="str">
        <f t="shared" ref="R32" si="141">IF(H32=0,"",ROUND(J32-T32,-1))</f>
        <v/>
      </c>
      <c r="S32" s="34" t="str">
        <f t="shared" ref="S32" si="142">IF(R32&lt;=0,0,R32)</f>
        <v/>
      </c>
      <c r="T32" s="14" t="str">
        <f t="shared" ref="T32" si="143">IF(H32=0,"",SUM(K32:M32)+O32+P32)</f>
        <v/>
      </c>
      <c r="U32" s="14">
        <v>0</v>
      </c>
      <c r="V32" s="14">
        <v>0</v>
      </c>
      <c r="W32" s="28" t="str">
        <f t="shared" ref="W32" si="144">IF(H32=0,"",SUM(K32:M32)+O32+Q32+S32+U32+V32)</f>
        <v/>
      </c>
      <c r="X32" s="34">
        <f t="shared" ref="X32" si="145">ROUND(MIN(1800,IF(AG32="Yes",SUM(K32:L32)*12%,0)),-1)</f>
        <v>0</v>
      </c>
      <c r="Y32" s="34"/>
      <c r="Z32" s="34"/>
      <c r="AA32" s="34"/>
      <c r="AB32" s="29">
        <f t="shared" ref="AB32" si="146">SUM(X32:AA32)</f>
        <v>0</v>
      </c>
      <c r="AC32" s="29" t="str">
        <f t="shared" ref="AC32" si="147">IFERROR(W32-AB32,"")</f>
        <v/>
      </c>
      <c r="AD32" s="14" t="s">
        <v>89</v>
      </c>
      <c r="AE32" s="14" t="str">
        <f t="shared" ref="AE32" si="148">IF(AD32=0,"",IF(AD32="Male","Mr",IF(AD32="Female","Mrs")))</f>
        <v>Mr</v>
      </c>
      <c r="AF32" s="14" t="str">
        <f t="shared" ref="AF32" si="149">IF(A32=0,"",AF$4)</f>
        <v>Managing Director</v>
      </c>
      <c r="AG32" s="14" t="s">
        <v>157</v>
      </c>
      <c r="AH32" s="14" t="s">
        <v>157</v>
      </c>
      <c r="AI32" s="14">
        <v>1400</v>
      </c>
      <c r="AJ32" s="14" t="s">
        <v>113</v>
      </c>
    </row>
    <row r="33" spans="1:36" ht="15.95" customHeight="1">
      <c r="A33" s="28" t="str">
        <f>IF('Employee Attendance Template'!B33="","",'Employee Attendance Template'!B33)</f>
        <v/>
      </c>
      <c r="B33" s="28" t="str">
        <f>IF('Employee Attendance Template'!D33="","",'Employee Attendance Template'!D33)</f>
        <v/>
      </c>
      <c r="C33" s="28"/>
      <c r="D33" s="28"/>
      <c r="E33" s="28">
        <f>IF(A33="",0,'Employee Attendance Template'!AN33)</f>
        <v>0</v>
      </c>
      <c r="F33" s="28">
        <f>IF(A33="",0,'Employee Attendance Template'!AL33)</f>
        <v>0</v>
      </c>
      <c r="G33" s="28">
        <f>IF(A33="",0,'Employee Attendance Template'!AK33)</f>
        <v>0</v>
      </c>
      <c r="H33" s="28">
        <f t="shared" ref="H33" si="150">IF(G33&gt;=F33,E33-G33+F33,E33)</f>
        <v>0</v>
      </c>
      <c r="I33" s="14"/>
      <c r="J33" s="34" t="str">
        <f t="shared" ref="J33" si="151">IF(H33=0,"",ROUND(I33/E33*H33,-1))</f>
        <v/>
      </c>
      <c r="K33" s="34" t="str">
        <f t="shared" ref="K33" si="152">IF(H33=0,"",ROUND($J33/E33*H33*50%,-1))</f>
        <v/>
      </c>
      <c r="L33" s="34" t="str">
        <f t="shared" ref="L33" si="153">IF(H33=0,"",ROUND(J33/E33*H33*10%,-1))</f>
        <v/>
      </c>
      <c r="M33" s="34" t="str">
        <f t="shared" ref="M33" si="154">IF(H33=0,"",ROUND(J33/E33*H33*25%,-1))</f>
        <v/>
      </c>
      <c r="N33" s="34">
        <v>0</v>
      </c>
      <c r="O33" s="34" t="str">
        <f t="shared" ref="O33" si="155">IF(H33=0,"",ROUND(N33/E33*H33,-1))</f>
        <v/>
      </c>
      <c r="P33" s="34">
        <f t="shared" ref="P33" si="156">MIN(1250,IF(AH33="Yes",IF(H33=0,"",AI33),0))</f>
        <v>0</v>
      </c>
      <c r="Q33" s="34"/>
      <c r="R33" s="34" t="str">
        <f t="shared" ref="R33" si="157">IF(H33=0,"",ROUND(J33-T33,-1))</f>
        <v/>
      </c>
      <c r="S33" s="34" t="str">
        <f t="shared" ref="S33" si="158">IF(R33&lt;=0,0,R33)</f>
        <v/>
      </c>
      <c r="T33" s="14" t="str">
        <f t="shared" ref="T33" si="159">IF(H33=0,"",SUM(K33:M33)+O33+P33)</f>
        <v/>
      </c>
      <c r="U33" s="14">
        <v>0</v>
      </c>
      <c r="V33" s="14">
        <v>0</v>
      </c>
      <c r="W33" s="28" t="str">
        <f t="shared" ref="W33" si="160">IF(H33=0,"",SUM(K33:M33)+O33+Q33+S33+U33+V33)</f>
        <v/>
      </c>
      <c r="X33" s="34">
        <f t="shared" ref="X33" si="161">ROUND(MIN(1800,IF(AG33="Yes",SUM(K33:L33)*12%,0)),-1)</f>
        <v>0</v>
      </c>
      <c r="Y33" s="34"/>
      <c r="Z33" s="34"/>
      <c r="AA33" s="34"/>
      <c r="AB33" s="29">
        <f t="shared" ref="AB33" si="162">SUM(X33:AA33)</f>
        <v>0</v>
      </c>
      <c r="AC33" s="29" t="str">
        <f t="shared" ref="AC33" si="163">IFERROR(W33-AB33,"")</f>
        <v/>
      </c>
      <c r="AD33" s="14" t="s">
        <v>89</v>
      </c>
      <c r="AE33" s="14" t="str">
        <f t="shared" ref="AE33" si="164">IF(AD33=0,"",IF(AD33="Male","Mr",IF(AD33="Female","Mrs")))</f>
        <v>Mr</v>
      </c>
      <c r="AF33" s="14" t="str">
        <f t="shared" ref="AF33" si="165">IF(A33=0,"",AF$4)</f>
        <v>Managing Director</v>
      </c>
      <c r="AG33" s="14" t="s">
        <v>157</v>
      </c>
      <c r="AH33" s="14" t="s">
        <v>157</v>
      </c>
      <c r="AI33" s="14">
        <v>1400</v>
      </c>
      <c r="AJ33" s="14" t="s">
        <v>113</v>
      </c>
    </row>
    <row r="34" spans="1:36" ht="15.95" customHeight="1">
      <c r="A34" s="28" t="str">
        <f>IF('Employee Attendance Template'!B34="","",'Employee Attendance Template'!B34)</f>
        <v/>
      </c>
      <c r="B34" s="28" t="str">
        <f>IF('Employee Attendance Template'!D34="","",'Employee Attendance Template'!D34)</f>
        <v/>
      </c>
      <c r="C34" s="28"/>
      <c r="D34" s="28"/>
      <c r="E34" s="28">
        <f>IF(A34="",0,'Employee Attendance Template'!AN34)</f>
        <v>0</v>
      </c>
      <c r="F34" s="28">
        <f>IF(A34="",0,'Employee Attendance Template'!AL34)</f>
        <v>0</v>
      </c>
      <c r="G34" s="28">
        <f>IF(A34="",0,'Employee Attendance Template'!AK34)</f>
        <v>0</v>
      </c>
      <c r="H34" s="28">
        <f t="shared" ref="H34" si="166">IF(G34&gt;=F34,E34-G34+F34,E34)</f>
        <v>0</v>
      </c>
      <c r="I34" s="14"/>
      <c r="J34" s="34" t="str">
        <f t="shared" ref="J34" si="167">IF(H34=0,"",ROUND(I34/E34*H34,-1))</f>
        <v/>
      </c>
      <c r="K34" s="34" t="str">
        <f t="shared" ref="K34" si="168">IF(H34=0,"",ROUND($J34/E34*H34*50%,-1))</f>
        <v/>
      </c>
      <c r="L34" s="34" t="str">
        <f t="shared" ref="L34" si="169">IF(H34=0,"",ROUND(J34/E34*H34*10%,-1))</f>
        <v/>
      </c>
      <c r="M34" s="34" t="str">
        <f t="shared" ref="M34" si="170">IF(H34=0,"",ROUND(J34/E34*H34*25%,-1))</f>
        <v/>
      </c>
      <c r="N34" s="34">
        <v>0</v>
      </c>
      <c r="O34" s="34" t="str">
        <f t="shared" ref="O34" si="171">IF(H34=0,"",ROUND(N34/E34*H34,-1))</f>
        <v/>
      </c>
      <c r="P34" s="34">
        <f t="shared" ref="P34" si="172">MIN(1250,IF(AH34="Yes",IF(H34=0,"",AI34),0))</f>
        <v>0</v>
      </c>
      <c r="Q34" s="34"/>
      <c r="R34" s="34" t="str">
        <f t="shared" ref="R34" si="173">IF(H34=0,"",ROUND(J34-T34,-1))</f>
        <v/>
      </c>
      <c r="S34" s="34" t="str">
        <f t="shared" ref="S34" si="174">IF(R34&lt;=0,0,R34)</f>
        <v/>
      </c>
      <c r="T34" s="14" t="str">
        <f t="shared" ref="T34" si="175">IF(H34=0,"",SUM(K34:M34)+O34+P34)</f>
        <v/>
      </c>
      <c r="U34" s="14">
        <v>0</v>
      </c>
      <c r="V34" s="14">
        <v>0</v>
      </c>
      <c r="W34" s="28" t="str">
        <f t="shared" ref="W34" si="176">IF(H34=0,"",SUM(K34:M34)+O34+Q34+S34+U34+V34)</f>
        <v/>
      </c>
      <c r="X34" s="34">
        <f t="shared" ref="X34" si="177">ROUND(MIN(1800,IF(AG34="Yes",SUM(K34:L34)*12%,0)),-1)</f>
        <v>0</v>
      </c>
      <c r="Y34" s="34"/>
      <c r="Z34" s="34"/>
      <c r="AA34" s="34"/>
      <c r="AB34" s="29">
        <f t="shared" ref="AB34" si="178">SUM(X34:AA34)</f>
        <v>0</v>
      </c>
      <c r="AC34" s="29" t="str">
        <f t="shared" ref="AC34" si="179">IFERROR(W34-AB34,"")</f>
        <v/>
      </c>
      <c r="AD34" s="14" t="s">
        <v>89</v>
      </c>
      <c r="AE34" s="14" t="str">
        <f t="shared" ref="AE34" si="180">IF(AD34=0,"",IF(AD34="Male","Mr",IF(AD34="Female","Mrs")))</f>
        <v>Mr</v>
      </c>
      <c r="AF34" s="14" t="str">
        <f t="shared" ref="AF34" si="181">IF(A34=0,"",AF$4)</f>
        <v>Managing Director</v>
      </c>
      <c r="AG34" s="14" t="s">
        <v>157</v>
      </c>
      <c r="AH34" s="14" t="s">
        <v>157</v>
      </c>
      <c r="AI34" s="14">
        <v>1400</v>
      </c>
      <c r="AJ34" s="14" t="s">
        <v>113</v>
      </c>
    </row>
    <row r="35" spans="1:36" ht="15.95" customHeight="1">
      <c r="A35" s="28" t="str">
        <f>IF('Employee Attendance Template'!B35="","",'Employee Attendance Template'!B35)</f>
        <v/>
      </c>
      <c r="B35" s="28" t="str">
        <f>IF('Employee Attendance Template'!D35="","",'Employee Attendance Template'!D35)</f>
        <v/>
      </c>
      <c r="C35" s="28"/>
      <c r="D35" s="28"/>
      <c r="E35" s="28">
        <f>IF(A35="",0,'Employee Attendance Template'!AN35)</f>
        <v>0</v>
      </c>
      <c r="F35" s="28">
        <f>IF(A35="",0,'Employee Attendance Template'!AL35)</f>
        <v>0</v>
      </c>
      <c r="G35" s="28">
        <f>IF(A35="",0,'Employee Attendance Template'!AK35)</f>
        <v>0</v>
      </c>
      <c r="H35" s="28">
        <f t="shared" ref="H35" si="182">IF(G35&gt;=F35,E35-G35+F35,E35)</f>
        <v>0</v>
      </c>
      <c r="I35" s="14"/>
      <c r="J35" s="34" t="str">
        <f t="shared" ref="J35" si="183">IF(H35=0,"",ROUND(I35/E35*H35,-1))</f>
        <v/>
      </c>
      <c r="K35" s="34" t="str">
        <f t="shared" ref="K35" si="184">IF(H35=0,"",ROUND($J35/E35*H35*50%,-1))</f>
        <v/>
      </c>
      <c r="L35" s="34" t="str">
        <f t="shared" ref="L35" si="185">IF(H35=0,"",ROUND(J35/E35*H35*10%,-1))</f>
        <v/>
      </c>
      <c r="M35" s="34" t="str">
        <f t="shared" ref="M35" si="186">IF(H35=0,"",ROUND(J35/E35*H35*25%,-1))</f>
        <v/>
      </c>
      <c r="N35" s="34">
        <v>0</v>
      </c>
      <c r="O35" s="34" t="str">
        <f t="shared" ref="O35" si="187">IF(H35=0,"",ROUND(N35/E35*H35,-1))</f>
        <v/>
      </c>
      <c r="P35" s="34">
        <f t="shared" ref="P35" si="188">MIN(1250,IF(AH35="Yes",IF(H35=0,"",AI35),0))</f>
        <v>0</v>
      </c>
      <c r="Q35" s="34"/>
      <c r="R35" s="34" t="str">
        <f t="shared" ref="R35" si="189">IF(H35=0,"",ROUND(J35-T35,-1))</f>
        <v/>
      </c>
      <c r="S35" s="34" t="str">
        <f t="shared" ref="S35" si="190">IF(R35&lt;=0,0,R35)</f>
        <v/>
      </c>
      <c r="T35" s="14" t="str">
        <f t="shared" ref="T35" si="191">IF(H35=0,"",SUM(K35:M35)+O35+P35)</f>
        <v/>
      </c>
      <c r="U35" s="14">
        <v>0</v>
      </c>
      <c r="V35" s="14">
        <v>0</v>
      </c>
      <c r="W35" s="28" t="str">
        <f t="shared" ref="W35" si="192">IF(H35=0,"",SUM(K35:M35)+O35+Q35+S35+U35+V35)</f>
        <v/>
      </c>
      <c r="X35" s="34">
        <f t="shared" ref="X35" si="193">ROUND(MIN(1800,IF(AG35="Yes",SUM(K35:L35)*12%,0)),-1)</f>
        <v>0</v>
      </c>
      <c r="Y35" s="34"/>
      <c r="Z35" s="34"/>
      <c r="AA35" s="34"/>
      <c r="AB35" s="29">
        <f t="shared" ref="AB35" si="194">SUM(X35:AA35)</f>
        <v>0</v>
      </c>
      <c r="AC35" s="29" t="str">
        <f t="shared" ref="AC35" si="195">IFERROR(W35-AB35,"")</f>
        <v/>
      </c>
      <c r="AD35" s="14" t="s">
        <v>89</v>
      </c>
      <c r="AE35" s="14" t="str">
        <f t="shared" ref="AE35" si="196">IF(AD35=0,"",IF(AD35="Male","Mr",IF(AD35="Female","Mrs")))</f>
        <v>Mr</v>
      </c>
      <c r="AF35" s="14" t="str">
        <f t="shared" ref="AF35" si="197">IF(A35=0,"",AF$4)</f>
        <v>Managing Director</v>
      </c>
      <c r="AG35" s="14" t="s">
        <v>157</v>
      </c>
      <c r="AH35" s="14" t="s">
        <v>157</v>
      </c>
      <c r="AI35" s="14">
        <v>1400</v>
      </c>
      <c r="AJ35" s="14" t="s">
        <v>113</v>
      </c>
    </row>
    <row r="36" spans="1:36" ht="15.95" customHeight="1">
      <c r="A36" s="28" t="str">
        <f>IF('Employee Attendance Template'!B36="","",'Employee Attendance Template'!B36)</f>
        <v/>
      </c>
      <c r="B36" s="28" t="str">
        <f>IF('Employee Attendance Template'!D36="","",'Employee Attendance Template'!D36)</f>
        <v/>
      </c>
      <c r="C36" s="28"/>
      <c r="D36" s="28"/>
      <c r="E36" s="28">
        <f>IF(A36="",0,'Employee Attendance Template'!AN36)</f>
        <v>0</v>
      </c>
      <c r="F36" s="28">
        <f>IF(A36="",0,'Employee Attendance Template'!AL36)</f>
        <v>0</v>
      </c>
      <c r="G36" s="28">
        <f>IF(A36="",0,'Employee Attendance Template'!AK36)</f>
        <v>0</v>
      </c>
      <c r="H36" s="28">
        <f t="shared" ref="H36" si="198">IF(G36&gt;=F36,E36-G36+F36,E36)</f>
        <v>0</v>
      </c>
      <c r="I36" s="14"/>
      <c r="J36" s="34" t="str">
        <f t="shared" ref="J36" si="199">IF(H36=0,"",ROUND(I36/E36*H36,-1))</f>
        <v/>
      </c>
      <c r="K36" s="34" t="str">
        <f t="shared" ref="K36" si="200">IF(H36=0,"",ROUND($J36/E36*H36*50%,-1))</f>
        <v/>
      </c>
      <c r="L36" s="34" t="str">
        <f t="shared" ref="L36" si="201">IF(H36=0,"",ROUND(J36/E36*H36*10%,-1))</f>
        <v/>
      </c>
      <c r="M36" s="34" t="str">
        <f t="shared" ref="M36" si="202">IF(H36=0,"",ROUND(J36/E36*H36*25%,-1))</f>
        <v/>
      </c>
      <c r="N36" s="34">
        <v>0</v>
      </c>
      <c r="O36" s="34" t="str">
        <f t="shared" ref="O36" si="203">IF(H36=0,"",ROUND(N36/E36*H36,-1))</f>
        <v/>
      </c>
      <c r="P36" s="34">
        <f t="shared" ref="P36" si="204">MIN(1250,IF(AH36="Yes",IF(H36=0,"",AI36),0))</f>
        <v>0</v>
      </c>
      <c r="Q36" s="34"/>
      <c r="R36" s="34" t="str">
        <f t="shared" ref="R36" si="205">IF(H36=0,"",ROUND(J36-T36,-1))</f>
        <v/>
      </c>
      <c r="S36" s="34" t="str">
        <f t="shared" ref="S36" si="206">IF(R36&lt;=0,0,R36)</f>
        <v/>
      </c>
      <c r="T36" s="14" t="str">
        <f t="shared" ref="T36" si="207">IF(H36=0,"",SUM(K36:M36)+O36+P36)</f>
        <v/>
      </c>
      <c r="U36" s="14">
        <v>0</v>
      </c>
      <c r="V36" s="14">
        <v>0</v>
      </c>
      <c r="W36" s="28" t="str">
        <f t="shared" ref="W36" si="208">IF(H36=0,"",SUM(K36:M36)+O36+Q36+S36+U36+V36)</f>
        <v/>
      </c>
      <c r="X36" s="34">
        <f t="shared" ref="X36" si="209">ROUND(MIN(1800,IF(AG36="Yes",SUM(K36:L36)*12%,0)),-1)</f>
        <v>0</v>
      </c>
      <c r="Y36" s="34"/>
      <c r="Z36" s="34"/>
      <c r="AA36" s="34"/>
      <c r="AB36" s="29">
        <f t="shared" ref="AB36" si="210">SUM(X36:AA36)</f>
        <v>0</v>
      </c>
      <c r="AC36" s="29" t="str">
        <f t="shared" ref="AC36" si="211">IFERROR(W36-AB36,"")</f>
        <v/>
      </c>
      <c r="AD36" s="14" t="s">
        <v>89</v>
      </c>
      <c r="AE36" s="14" t="str">
        <f t="shared" ref="AE36" si="212">IF(AD36=0,"",IF(AD36="Male","Mr",IF(AD36="Female","Mrs")))</f>
        <v>Mr</v>
      </c>
      <c r="AF36" s="14" t="str">
        <f t="shared" ref="AF36" si="213">IF(A36=0,"",AF$4)</f>
        <v>Managing Director</v>
      </c>
      <c r="AG36" s="14" t="s">
        <v>157</v>
      </c>
      <c r="AH36" s="14" t="s">
        <v>157</v>
      </c>
      <c r="AI36" s="14">
        <v>1400</v>
      </c>
      <c r="AJ36" s="14" t="s">
        <v>113</v>
      </c>
    </row>
    <row r="37" spans="1:36" ht="15.95" customHeight="1">
      <c r="A37" s="28" t="str">
        <f>IF('Employee Attendance Template'!B37="","",'Employee Attendance Template'!B37)</f>
        <v/>
      </c>
      <c r="B37" s="28" t="str">
        <f>IF('Employee Attendance Template'!D37="","",'Employee Attendance Template'!D37)</f>
        <v/>
      </c>
      <c r="C37" s="28"/>
      <c r="D37" s="28"/>
      <c r="E37" s="28">
        <f>IF(A37="",0,'Employee Attendance Template'!AN37)</f>
        <v>0</v>
      </c>
      <c r="F37" s="28">
        <f>IF(A37="",0,'Employee Attendance Template'!AL37)</f>
        <v>0</v>
      </c>
      <c r="G37" s="28">
        <f>IF(A37="",0,'Employee Attendance Template'!AK37)</f>
        <v>0</v>
      </c>
      <c r="H37" s="28">
        <f t="shared" ref="H37" si="214">IF(G37&gt;=F37,E37-G37+F37,E37)</f>
        <v>0</v>
      </c>
      <c r="I37" s="14"/>
      <c r="J37" s="34" t="str">
        <f t="shared" ref="J37" si="215">IF(H37=0,"",ROUND(I37/E37*H37,-1))</f>
        <v/>
      </c>
      <c r="K37" s="34" t="str">
        <f t="shared" ref="K37" si="216">IF(H37=0,"",ROUND($J37/E37*H37*50%,-1))</f>
        <v/>
      </c>
      <c r="L37" s="34" t="str">
        <f t="shared" ref="L37" si="217">IF(H37=0,"",ROUND(J37/E37*H37*10%,-1))</f>
        <v/>
      </c>
      <c r="M37" s="34" t="str">
        <f t="shared" ref="M37" si="218">IF(H37=0,"",ROUND(J37/E37*H37*25%,-1))</f>
        <v/>
      </c>
      <c r="N37" s="34">
        <v>0</v>
      </c>
      <c r="O37" s="34" t="str">
        <f t="shared" ref="O37" si="219">IF(H37=0,"",ROUND(N37/E37*H37,-1))</f>
        <v/>
      </c>
      <c r="P37" s="34">
        <f t="shared" ref="P37" si="220">MIN(1250,IF(AH37="Yes",IF(H37=0,"",AI37),0))</f>
        <v>0</v>
      </c>
      <c r="Q37" s="34"/>
      <c r="R37" s="34" t="str">
        <f t="shared" ref="R37" si="221">IF(H37=0,"",ROUND(J37-T37,-1))</f>
        <v/>
      </c>
      <c r="S37" s="34" t="str">
        <f t="shared" ref="S37" si="222">IF(R37&lt;=0,0,R37)</f>
        <v/>
      </c>
      <c r="T37" s="14" t="str">
        <f t="shared" ref="T37" si="223">IF(H37=0,"",SUM(K37:M37)+O37+P37)</f>
        <v/>
      </c>
      <c r="U37" s="14">
        <v>0</v>
      </c>
      <c r="V37" s="14">
        <v>0</v>
      </c>
      <c r="W37" s="28" t="str">
        <f t="shared" ref="W37" si="224">IF(H37=0,"",SUM(K37:M37)+O37+Q37+S37+U37+V37)</f>
        <v/>
      </c>
      <c r="X37" s="34">
        <f t="shared" ref="X37" si="225">ROUND(MIN(1800,IF(AG37="Yes",SUM(K37:L37)*12%,0)),-1)</f>
        <v>0</v>
      </c>
      <c r="Y37" s="34"/>
      <c r="Z37" s="34"/>
      <c r="AA37" s="34"/>
      <c r="AB37" s="29">
        <f t="shared" ref="AB37" si="226">SUM(X37:AA37)</f>
        <v>0</v>
      </c>
      <c r="AC37" s="29" t="str">
        <f t="shared" ref="AC37" si="227">IFERROR(W37-AB37,"")</f>
        <v/>
      </c>
      <c r="AD37" s="14" t="s">
        <v>89</v>
      </c>
      <c r="AE37" s="14" t="str">
        <f t="shared" ref="AE37" si="228">IF(AD37=0,"",IF(AD37="Male","Mr",IF(AD37="Female","Mrs")))</f>
        <v>Mr</v>
      </c>
      <c r="AF37" s="14" t="str">
        <f t="shared" ref="AF37" si="229">IF(A37=0,"",AF$4)</f>
        <v>Managing Director</v>
      </c>
      <c r="AG37" s="14" t="s">
        <v>157</v>
      </c>
      <c r="AH37" s="14" t="s">
        <v>157</v>
      </c>
      <c r="AI37" s="14">
        <v>1400</v>
      </c>
      <c r="AJ37" s="14" t="s">
        <v>113</v>
      </c>
    </row>
    <row r="38" spans="1:36" ht="15.95" customHeight="1">
      <c r="A38" s="28" t="str">
        <f>IF('Employee Attendance Template'!B38="","",'Employee Attendance Template'!B38)</f>
        <v/>
      </c>
      <c r="B38" s="28" t="str">
        <f>IF('Employee Attendance Template'!D38="","",'Employee Attendance Template'!D38)</f>
        <v/>
      </c>
      <c r="C38" s="28"/>
      <c r="D38" s="28"/>
      <c r="E38" s="28">
        <f>IF(A38="",0,'Employee Attendance Template'!AN38)</f>
        <v>0</v>
      </c>
      <c r="F38" s="28">
        <f>IF(A38="",0,'Employee Attendance Template'!AL38)</f>
        <v>0</v>
      </c>
      <c r="G38" s="28">
        <f>IF(A38="",0,'Employee Attendance Template'!AK38)</f>
        <v>0</v>
      </c>
      <c r="H38" s="28">
        <f t="shared" ref="H38" si="230">IF(G38&gt;=F38,E38-G38+F38,E38)</f>
        <v>0</v>
      </c>
      <c r="I38" s="14"/>
      <c r="J38" s="34" t="str">
        <f t="shared" ref="J38" si="231">IF(H38=0,"",ROUND(I38/E38*H38,-1))</f>
        <v/>
      </c>
      <c r="K38" s="34" t="str">
        <f t="shared" ref="K38" si="232">IF(H38=0,"",ROUND($J38/E38*H38*50%,-1))</f>
        <v/>
      </c>
      <c r="L38" s="34" t="str">
        <f t="shared" ref="L38" si="233">IF(H38=0,"",ROUND(J38/E38*H38*10%,-1))</f>
        <v/>
      </c>
      <c r="M38" s="34" t="str">
        <f t="shared" ref="M38" si="234">IF(H38=0,"",ROUND(J38/E38*H38*25%,-1))</f>
        <v/>
      </c>
      <c r="N38" s="34">
        <v>0</v>
      </c>
      <c r="O38" s="34" t="str">
        <f t="shared" ref="O38" si="235">IF(H38=0,"",ROUND(N38/E38*H38,-1))</f>
        <v/>
      </c>
      <c r="P38" s="34">
        <f t="shared" ref="P38" si="236">MIN(1250,IF(AH38="Yes",IF(H38=0,"",AI38),0))</f>
        <v>0</v>
      </c>
      <c r="Q38" s="34"/>
      <c r="R38" s="34" t="str">
        <f t="shared" ref="R38" si="237">IF(H38=0,"",ROUND(J38-T38,-1))</f>
        <v/>
      </c>
      <c r="S38" s="34" t="str">
        <f t="shared" ref="S38" si="238">IF(R38&lt;=0,0,R38)</f>
        <v/>
      </c>
      <c r="T38" s="14" t="str">
        <f t="shared" ref="T38" si="239">IF(H38=0,"",SUM(K38:M38)+O38+P38)</f>
        <v/>
      </c>
      <c r="U38" s="14">
        <v>0</v>
      </c>
      <c r="V38" s="14">
        <v>0</v>
      </c>
      <c r="W38" s="28" t="str">
        <f t="shared" ref="W38" si="240">IF(H38=0,"",SUM(K38:M38)+O38+Q38+S38+U38+V38)</f>
        <v/>
      </c>
      <c r="X38" s="34">
        <f t="shared" ref="X38" si="241">ROUND(MIN(1800,IF(AG38="Yes",SUM(K38:L38)*12%,0)),-1)</f>
        <v>0</v>
      </c>
      <c r="Y38" s="34"/>
      <c r="Z38" s="34"/>
      <c r="AA38" s="34"/>
      <c r="AB38" s="29">
        <f t="shared" ref="AB38" si="242">SUM(X38:AA38)</f>
        <v>0</v>
      </c>
      <c r="AC38" s="29" t="str">
        <f t="shared" ref="AC38" si="243">IFERROR(W38-AB38,"")</f>
        <v/>
      </c>
      <c r="AD38" s="14" t="s">
        <v>89</v>
      </c>
      <c r="AE38" s="14" t="str">
        <f t="shared" ref="AE38" si="244">IF(AD38=0,"",IF(AD38="Male","Mr",IF(AD38="Female","Mrs")))</f>
        <v>Mr</v>
      </c>
      <c r="AF38" s="14" t="str">
        <f t="shared" ref="AF38" si="245">IF(A38=0,"",AF$4)</f>
        <v>Managing Director</v>
      </c>
      <c r="AG38" s="14" t="s">
        <v>157</v>
      </c>
      <c r="AH38" s="14" t="s">
        <v>157</v>
      </c>
      <c r="AI38" s="14">
        <v>1400</v>
      </c>
      <c r="AJ38" s="14" t="s">
        <v>113</v>
      </c>
    </row>
    <row r="39" spans="1:36" ht="15.95" customHeight="1">
      <c r="A39" s="28" t="str">
        <f>IF('Employee Attendance Template'!B39="","",'Employee Attendance Template'!B39)</f>
        <v/>
      </c>
      <c r="B39" s="28" t="str">
        <f>IF('Employee Attendance Template'!D39="","",'Employee Attendance Template'!D39)</f>
        <v/>
      </c>
      <c r="C39" s="28"/>
      <c r="D39" s="28"/>
      <c r="E39" s="28">
        <f>IF(A39="",0,'Employee Attendance Template'!AN39)</f>
        <v>0</v>
      </c>
      <c r="F39" s="28">
        <f>IF(A39="",0,'Employee Attendance Template'!AL39)</f>
        <v>0</v>
      </c>
      <c r="G39" s="28">
        <f>IF(A39="",0,'Employee Attendance Template'!AK39)</f>
        <v>0</v>
      </c>
      <c r="H39" s="28">
        <f t="shared" ref="H39" si="246">IF(G39&gt;=F39,E39-G39+F39,E39)</f>
        <v>0</v>
      </c>
      <c r="I39" s="14"/>
      <c r="J39" s="34" t="str">
        <f t="shared" ref="J39" si="247">IF(H39=0,"",ROUND(I39/E39*H39,-1))</f>
        <v/>
      </c>
      <c r="K39" s="34" t="str">
        <f t="shared" ref="K39" si="248">IF(H39=0,"",ROUND($J39/E39*H39*50%,-1))</f>
        <v/>
      </c>
      <c r="L39" s="34" t="str">
        <f t="shared" ref="L39" si="249">IF(H39=0,"",ROUND(J39/E39*H39*10%,-1))</f>
        <v/>
      </c>
      <c r="M39" s="34" t="str">
        <f t="shared" ref="M39" si="250">IF(H39=0,"",ROUND(J39/E39*H39*25%,-1))</f>
        <v/>
      </c>
      <c r="N39" s="34">
        <v>0</v>
      </c>
      <c r="O39" s="34" t="str">
        <f t="shared" ref="O39" si="251">IF(H39=0,"",ROUND(N39/E39*H39,-1))</f>
        <v/>
      </c>
      <c r="P39" s="34">
        <f t="shared" ref="P39" si="252">MIN(1250,IF(AH39="Yes",IF(H39=0,"",AI39),0))</f>
        <v>0</v>
      </c>
      <c r="Q39" s="34"/>
      <c r="R39" s="34" t="str">
        <f t="shared" ref="R39" si="253">IF(H39=0,"",ROUND(J39-T39,-1))</f>
        <v/>
      </c>
      <c r="S39" s="34" t="str">
        <f t="shared" ref="S39" si="254">IF(R39&lt;=0,0,R39)</f>
        <v/>
      </c>
      <c r="T39" s="14" t="str">
        <f t="shared" ref="T39" si="255">IF(H39=0,"",SUM(K39:M39)+O39+P39)</f>
        <v/>
      </c>
      <c r="U39" s="14">
        <v>0</v>
      </c>
      <c r="V39" s="14">
        <v>0</v>
      </c>
      <c r="W39" s="28" t="str">
        <f t="shared" ref="W39" si="256">IF(H39=0,"",SUM(K39:M39)+O39+Q39+S39+U39+V39)</f>
        <v/>
      </c>
      <c r="X39" s="34">
        <f t="shared" ref="X39" si="257">ROUND(MIN(1800,IF(AG39="Yes",SUM(K39:L39)*12%,0)),-1)</f>
        <v>0</v>
      </c>
      <c r="Y39" s="34"/>
      <c r="Z39" s="34"/>
      <c r="AA39" s="34"/>
      <c r="AB39" s="29">
        <f t="shared" ref="AB39" si="258">SUM(X39:AA39)</f>
        <v>0</v>
      </c>
      <c r="AC39" s="29" t="str">
        <f t="shared" ref="AC39" si="259">IFERROR(W39-AB39,"")</f>
        <v/>
      </c>
      <c r="AD39" s="14" t="s">
        <v>89</v>
      </c>
      <c r="AE39" s="14" t="str">
        <f t="shared" ref="AE39" si="260">IF(AD39=0,"",IF(AD39="Male","Mr",IF(AD39="Female","Mrs")))</f>
        <v>Mr</v>
      </c>
      <c r="AF39" s="14" t="str">
        <f t="shared" ref="AF39" si="261">IF(A39=0,"",AF$4)</f>
        <v>Managing Director</v>
      </c>
      <c r="AG39" s="14" t="s">
        <v>157</v>
      </c>
      <c r="AH39" s="14" t="s">
        <v>157</v>
      </c>
      <c r="AI39" s="14">
        <v>1400</v>
      </c>
      <c r="AJ39" s="14" t="s">
        <v>113</v>
      </c>
    </row>
    <row r="40" spans="1:36" ht="15.95" customHeight="1">
      <c r="A40" s="28" t="str">
        <f>IF('Employee Attendance Template'!B40="","",'Employee Attendance Template'!B40)</f>
        <v/>
      </c>
      <c r="B40" s="28" t="str">
        <f>IF('Employee Attendance Template'!D40="","",'Employee Attendance Template'!D40)</f>
        <v/>
      </c>
      <c r="C40" s="28"/>
      <c r="D40" s="28"/>
      <c r="E40" s="28">
        <f>IF(A40="",0,'Employee Attendance Template'!AN40)</f>
        <v>0</v>
      </c>
      <c r="F40" s="28">
        <f>IF(A40="",0,'Employee Attendance Template'!AL40)</f>
        <v>0</v>
      </c>
      <c r="G40" s="28">
        <f>IF(A40="",0,'Employee Attendance Template'!AK40)</f>
        <v>0</v>
      </c>
      <c r="H40" s="28">
        <f t="shared" ref="H40" si="262">IF(G40&gt;=F40,E40-G40+F40,E40)</f>
        <v>0</v>
      </c>
      <c r="I40" s="14"/>
      <c r="J40" s="34" t="str">
        <f t="shared" ref="J40" si="263">IF(H40=0,"",ROUND(I40/E40*H40,-1))</f>
        <v/>
      </c>
      <c r="K40" s="34" t="str">
        <f t="shared" ref="K40" si="264">IF(H40=0,"",ROUND($J40/E40*H40*50%,-1))</f>
        <v/>
      </c>
      <c r="L40" s="34" t="str">
        <f t="shared" ref="L40" si="265">IF(H40=0,"",ROUND(J40/E40*H40*10%,-1))</f>
        <v/>
      </c>
      <c r="M40" s="34" t="str">
        <f t="shared" ref="M40" si="266">IF(H40=0,"",ROUND(J40/E40*H40*25%,-1))</f>
        <v/>
      </c>
      <c r="N40" s="34">
        <v>0</v>
      </c>
      <c r="O40" s="34" t="str">
        <f t="shared" ref="O40" si="267">IF(H40=0,"",ROUND(N40/E40*H40,-1))</f>
        <v/>
      </c>
      <c r="P40" s="34">
        <f t="shared" ref="P40" si="268">MIN(1250,IF(AH40="Yes",IF(H40=0,"",AI40),0))</f>
        <v>0</v>
      </c>
      <c r="Q40" s="34"/>
      <c r="R40" s="34" t="str">
        <f t="shared" ref="R40" si="269">IF(H40=0,"",ROUND(J40-T40,-1))</f>
        <v/>
      </c>
      <c r="S40" s="34" t="str">
        <f t="shared" ref="S40" si="270">IF(R40&lt;=0,0,R40)</f>
        <v/>
      </c>
      <c r="T40" s="14" t="str">
        <f t="shared" ref="T40" si="271">IF(H40=0,"",SUM(K40:M40)+O40+P40)</f>
        <v/>
      </c>
      <c r="U40" s="14">
        <v>0</v>
      </c>
      <c r="V40" s="14">
        <v>0</v>
      </c>
      <c r="W40" s="28" t="str">
        <f t="shared" ref="W40" si="272">IF(H40=0,"",SUM(K40:M40)+O40+Q40+S40+U40+V40)</f>
        <v/>
      </c>
      <c r="X40" s="34">
        <f t="shared" ref="X40" si="273">ROUND(MIN(1800,IF(AG40="Yes",SUM(K40:L40)*12%,0)),-1)</f>
        <v>0</v>
      </c>
      <c r="Y40" s="34"/>
      <c r="Z40" s="34"/>
      <c r="AA40" s="34"/>
      <c r="AB40" s="29">
        <f t="shared" ref="AB40" si="274">SUM(X40:AA40)</f>
        <v>0</v>
      </c>
      <c r="AC40" s="29" t="str">
        <f t="shared" ref="AC40" si="275">IFERROR(W40-AB40,"")</f>
        <v/>
      </c>
      <c r="AD40" s="14" t="s">
        <v>89</v>
      </c>
      <c r="AE40" s="14" t="str">
        <f t="shared" ref="AE40" si="276">IF(AD40=0,"",IF(AD40="Male","Mr",IF(AD40="Female","Mrs")))</f>
        <v>Mr</v>
      </c>
      <c r="AF40" s="14" t="str">
        <f t="shared" ref="AF40" si="277">IF(A40=0,"",AF$4)</f>
        <v>Managing Director</v>
      </c>
      <c r="AG40" s="14" t="s">
        <v>157</v>
      </c>
      <c r="AH40" s="14" t="s">
        <v>157</v>
      </c>
      <c r="AI40" s="14">
        <v>1400</v>
      </c>
      <c r="AJ40" s="14" t="s">
        <v>113</v>
      </c>
    </row>
    <row r="41" spans="1:36" ht="15.95" customHeight="1">
      <c r="A41" s="28" t="str">
        <f>IF('Employee Attendance Template'!B41="","",'Employee Attendance Template'!B41)</f>
        <v/>
      </c>
      <c r="B41" s="28" t="str">
        <f>IF('Employee Attendance Template'!D41="","",'Employee Attendance Template'!D41)</f>
        <v/>
      </c>
      <c r="C41" s="28"/>
      <c r="D41" s="28"/>
      <c r="E41" s="28">
        <f>IF(A41="",0,'Employee Attendance Template'!AN41)</f>
        <v>0</v>
      </c>
      <c r="F41" s="28">
        <f>IF(A41="",0,'Employee Attendance Template'!AL41)</f>
        <v>0</v>
      </c>
      <c r="G41" s="28">
        <f>IF(A41="",0,'Employee Attendance Template'!AK41)</f>
        <v>0</v>
      </c>
      <c r="H41" s="28">
        <f t="shared" ref="H41" si="278">IF(G41&gt;=F41,E41-G41+F41,E41)</f>
        <v>0</v>
      </c>
      <c r="I41" s="14"/>
      <c r="J41" s="34" t="str">
        <f t="shared" ref="J41" si="279">IF(H41=0,"",ROUND(I41/E41*H41,-1))</f>
        <v/>
      </c>
      <c r="K41" s="34" t="str">
        <f t="shared" ref="K41" si="280">IF(H41=0,"",ROUND($J41/E41*H41*50%,-1))</f>
        <v/>
      </c>
      <c r="L41" s="34" t="str">
        <f t="shared" ref="L41" si="281">IF(H41=0,"",ROUND(J41/E41*H41*10%,-1))</f>
        <v/>
      </c>
      <c r="M41" s="34" t="str">
        <f t="shared" ref="M41" si="282">IF(H41=0,"",ROUND(J41/E41*H41*25%,-1))</f>
        <v/>
      </c>
      <c r="N41" s="34">
        <v>0</v>
      </c>
      <c r="O41" s="34" t="str">
        <f t="shared" ref="O41" si="283">IF(H41=0,"",ROUND(N41/E41*H41,-1))</f>
        <v/>
      </c>
      <c r="P41" s="34">
        <f t="shared" ref="P41" si="284">MIN(1250,IF(AH41="Yes",IF(H41=0,"",AI41),0))</f>
        <v>0</v>
      </c>
      <c r="Q41" s="34"/>
      <c r="R41" s="34" t="str">
        <f t="shared" ref="R41" si="285">IF(H41=0,"",ROUND(J41-T41,-1))</f>
        <v/>
      </c>
      <c r="S41" s="34" t="str">
        <f t="shared" ref="S41" si="286">IF(R41&lt;=0,0,R41)</f>
        <v/>
      </c>
      <c r="T41" s="14" t="str">
        <f t="shared" ref="T41" si="287">IF(H41=0,"",SUM(K41:M41)+O41+P41)</f>
        <v/>
      </c>
      <c r="U41" s="14">
        <v>0</v>
      </c>
      <c r="V41" s="14">
        <v>0</v>
      </c>
      <c r="W41" s="28" t="str">
        <f t="shared" ref="W41" si="288">IF(H41=0,"",SUM(K41:M41)+O41+Q41+S41+U41+V41)</f>
        <v/>
      </c>
      <c r="X41" s="34">
        <f t="shared" ref="X41" si="289">ROUND(MIN(1800,IF(AG41="Yes",SUM(K41:L41)*12%,0)),-1)</f>
        <v>0</v>
      </c>
      <c r="Y41" s="34"/>
      <c r="Z41" s="34"/>
      <c r="AA41" s="34"/>
      <c r="AB41" s="29">
        <f t="shared" ref="AB41" si="290">SUM(X41:AA41)</f>
        <v>0</v>
      </c>
      <c r="AC41" s="29" t="str">
        <f t="shared" ref="AC41" si="291">IFERROR(W41-AB41,"")</f>
        <v/>
      </c>
      <c r="AD41" s="14" t="s">
        <v>89</v>
      </c>
      <c r="AE41" s="14" t="str">
        <f t="shared" ref="AE41" si="292">IF(AD41=0,"",IF(AD41="Male","Mr",IF(AD41="Female","Mrs")))</f>
        <v>Mr</v>
      </c>
      <c r="AF41" s="14" t="str">
        <f t="shared" ref="AF41" si="293">IF(A41=0,"",AF$4)</f>
        <v>Managing Director</v>
      </c>
      <c r="AG41" s="14" t="s">
        <v>157</v>
      </c>
      <c r="AH41" s="14" t="s">
        <v>157</v>
      </c>
      <c r="AI41" s="14">
        <v>1400</v>
      </c>
      <c r="AJ41" s="14" t="s">
        <v>113</v>
      </c>
    </row>
    <row r="42" spans="1:36" ht="15.95" customHeight="1">
      <c r="A42" s="28" t="str">
        <f>IF('Employee Attendance Template'!B42="","",'Employee Attendance Template'!B42)</f>
        <v/>
      </c>
      <c r="B42" s="28" t="str">
        <f>IF('Employee Attendance Template'!D42="","",'Employee Attendance Template'!D42)</f>
        <v/>
      </c>
      <c r="C42" s="28"/>
      <c r="D42" s="28"/>
      <c r="E42" s="28">
        <f>IF(A42="",0,'Employee Attendance Template'!AN42)</f>
        <v>0</v>
      </c>
      <c r="F42" s="28">
        <f>IF(A42="",0,'Employee Attendance Template'!AL42)</f>
        <v>0</v>
      </c>
      <c r="G42" s="28">
        <f>IF(A42="",0,'Employee Attendance Template'!AK42)</f>
        <v>0</v>
      </c>
      <c r="H42" s="28">
        <f t="shared" ref="H42" si="294">IF(G42&gt;=F42,E42-G42+F42,E42)</f>
        <v>0</v>
      </c>
      <c r="I42" s="14"/>
      <c r="J42" s="34" t="str">
        <f t="shared" ref="J42" si="295">IF(H42=0,"",ROUND(I42/E42*H42,-1))</f>
        <v/>
      </c>
      <c r="K42" s="34" t="str">
        <f t="shared" ref="K42" si="296">IF(H42=0,"",ROUND($J42/E42*H42*50%,-1))</f>
        <v/>
      </c>
      <c r="L42" s="34" t="str">
        <f t="shared" ref="L42" si="297">IF(H42=0,"",ROUND(J42/E42*H42*10%,-1))</f>
        <v/>
      </c>
      <c r="M42" s="34" t="str">
        <f t="shared" ref="M42" si="298">IF(H42=0,"",ROUND(J42/E42*H42*25%,-1))</f>
        <v/>
      </c>
      <c r="N42" s="34">
        <v>0</v>
      </c>
      <c r="O42" s="34" t="str">
        <f t="shared" ref="O42" si="299">IF(H42=0,"",ROUND(N42/E42*H42,-1))</f>
        <v/>
      </c>
      <c r="P42" s="34">
        <f t="shared" ref="P42" si="300">MIN(1250,IF(AH42="Yes",IF(H42=0,"",AI42),0))</f>
        <v>0</v>
      </c>
      <c r="Q42" s="34"/>
      <c r="R42" s="34" t="str">
        <f t="shared" ref="R42" si="301">IF(H42=0,"",ROUND(J42-T42,-1))</f>
        <v/>
      </c>
      <c r="S42" s="34" t="str">
        <f t="shared" ref="S42" si="302">IF(R42&lt;=0,0,R42)</f>
        <v/>
      </c>
      <c r="T42" s="14" t="str">
        <f t="shared" ref="T42" si="303">IF(H42=0,"",SUM(K42:M42)+O42+P42)</f>
        <v/>
      </c>
      <c r="U42" s="14">
        <v>0</v>
      </c>
      <c r="V42" s="14">
        <v>0</v>
      </c>
      <c r="W42" s="28" t="str">
        <f t="shared" ref="W42" si="304">IF(H42=0,"",SUM(K42:M42)+O42+Q42+S42+U42+V42)</f>
        <v/>
      </c>
      <c r="X42" s="34">
        <f t="shared" ref="X42" si="305">ROUND(MIN(1800,IF(AG42="Yes",SUM(K42:L42)*12%,0)),-1)</f>
        <v>0</v>
      </c>
      <c r="Y42" s="34"/>
      <c r="Z42" s="34"/>
      <c r="AA42" s="34"/>
      <c r="AB42" s="29">
        <f t="shared" ref="AB42" si="306">SUM(X42:AA42)</f>
        <v>0</v>
      </c>
      <c r="AC42" s="29" t="str">
        <f t="shared" ref="AC42" si="307">IFERROR(W42-AB42,"")</f>
        <v/>
      </c>
      <c r="AD42" s="14" t="s">
        <v>89</v>
      </c>
      <c r="AE42" s="14" t="str">
        <f t="shared" ref="AE42" si="308">IF(AD42=0,"",IF(AD42="Male","Mr",IF(AD42="Female","Mrs")))</f>
        <v>Mr</v>
      </c>
      <c r="AF42" s="14" t="str">
        <f t="shared" ref="AF42" si="309">IF(A42=0,"",AF$4)</f>
        <v>Managing Director</v>
      </c>
      <c r="AG42" s="14" t="s">
        <v>157</v>
      </c>
      <c r="AH42" s="14" t="s">
        <v>157</v>
      </c>
      <c r="AI42" s="14">
        <v>1400</v>
      </c>
      <c r="AJ42" s="14" t="s">
        <v>113</v>
      </c>
    </row>
    <row r="43" spans="1:36" ht="15.95" customHeight="1">
      <c r="A43" s="28" t="str">
        <f>IF('Employee Attendance Template'!B43="","",'Employee Attendance Template'!B43)</f>
        <v/>
      </c>
      <c r="B43" s="28" t="str">
        <f>IF('Employee Attendance Template'!D43="","",'Employee Attendance Template'!D43)</f>
        <v/>
      </c>
      <c r="C43" s="28"/>
      <c r="D43" s="28"/>
      <c r="E43" s="28">
        <f>IF(A43="",0,'Employee Attendance Template'!AN43)</f>
        <v>0</v>
      </c>
      <c r="F43" s="28">
        <f>IF(A43="",0,'Employee Attendance Template'!AL43)</f>
        <v>0</v>
      </c>
      <c r="G43" s="28">
        <f>IF(A43="",0,'Employee Attendance Template'!AK43)</f>
        <v>0</v>
      </c>
      <c r="H43" s="28">
        <f t="shared" ref="H43" si="310">IF(G43&gt;=F43,E43-G43+F43,E43)</f>
        <v>0</v>
      </c>
      <c r="I43" s="14"/>
      <c r="J43" s="34" t="str">
        <f t="shared" ref="J43" si="311">IF(H43=0,"",ROUND(I43/E43*H43,-1))</f>
        <v/>
      </c>
      <c r="K43" s="34" t="str">
        <f t="shared" ref="K43" si="312">IF(H43=0,"",ROUND($J43/E43*H43*50%,-1))</f>
        <v/>
      </c>
      <c r="L43" s="34" t="str">
        <f t="shared" ref="L43" si="313">IF(H43=0,"",ROUND(J43/E43*H43*10%,-1))</f>
        <v/>
      </c>
      <c r="M43" s="34" t="str">
        <f t="shared" ref="M43" si="314">IF(H43=0,"",ROUND(J43/E43*H43*25%,-1))</f>
        <v/>
      </c>
      <c r="N43" s="34">
        <v>0</v>
      </c>
      <c r="O43" s="34" t="str">
        <f t="shared" ref="O43" si="315">IF(H43=0,"",ROUND(N43/E43*H43,-1))</f>
        <v/>
      </c>
      <c r="P43" s="34">
        <f t="shared" ref="P43" si="316">MIN(1250,IF(AH43="Yes",IF(H43=0,"",AI43),0))</f>
        <v>0</v>
      </c>
      <c r="Q43" s="34"/>
      <c r="R43" s="34" t="str">
        <f t="shared" ref="R43" si="317">IF(H43=0,"",ROUND(J43-T43,-1))</f>
        <v/>
      </c>
      <c r="S43" s="34" t="str">
        <f t="shared" ref="S43" si="318">IF(R43&lt;=0,0,R43)</f>
        <v/>
      </c>
      <c r="T43" s="14" t="str">
        <f t="shared" ref="T43" si="319">IF(H43=0,"",SUM(K43:M43)+O43+P43)</f>
        <v/>
      </c>
      <c r="U43" s="14">
        <v>0</v>
      </c>
      <c r="V43" s="14">
        <v>0</v>
      </c>
      <c r="W43" s="28" t="str">
        <f t="shared" ref="W43" si="320">IF(H43=0,"",SUM(K43:M43)+O43+Q43+S43+U43+V43)</f>
        <v/>
      </c>
      <c r="X43" s="34">
        <f t="shared" ref="X43" si="321">ROUND(MIN(1800,IF(AG43="Yes",SUM(K43:L43)*12%,0)),-1)</f>
        <v>0</v>
      </c>
      <c r="Y43" s="34"/>
      <c r="Z43" s="34"/>
      <c r="AA43" s="34"/>
      <c r="AB43" s="29">
        <f t="shared" ref="AB43" si="322">SUM(X43:AA43)</f>
        <v>0</v>
      </c>
      <c r="AC43" s="29" t="str">
        <f t="shared" ref="AC43" si="323">IFERROR(W43-AB43,"")</f>
        <v/>
      </c>
      <c r="AD43" s="14" t="s">
        <v>89</v>
      </c>
      <c r="AE43" s="14" t="str">
        <f t="shared" ref="AE43" si="324">IF(AD43=0,"",IF(AD43="Male","Mr",IF(AD43="Female","Mrs")))</f>
        <v>Mr</v>
      </c>
      <c r="AF43" s="14" t="str">
        <f t="shared" ref="AF43" si="325">IF(A43=0,"",AF$4)</f>
        <v>Managing Director</v>
      </c>
      <c r="AG43" s="14" t="s">
        <v>157</v>
      </c>
      <c r="AH43" s="14" t="s">
        <v>157</v>
      </c>
      <c r="AI43" s="14">
        <v>1400</v>
      </c>
      <c r="AJ43" s="14" t="s">
        <v>113</v>
      </c>
    </row>
    <row r="44" spans="1:36" ht="15.95" customHeight="1">
      <c r="A44" s="28"/>
      <c r="B44" s="28"/>
      <c r="C44" s="28"/>
      <c r="D44" s="28"/>
      <c r="E44" s="28">
        <f>IF(A44="",0,'Employee Attendance Template'!AN44)</f>
        <v>0</v>
      </c>
      <c r="F44" s="28">
        <f>IF(A44="",0,'Employee Attendance Template'!AL44)</f>
        <v>0</v>
      </c>
      <c r="G44" s="28">
        <f>IF(A44="",0,'Employee Attendance Template'!AK44)</f>
        <v>0</v>
      </c>
      <c r="H44" s="28">
        <f t="shared" ref="H44" si="326">IF(G44&gt;=F44,E44-G44+F44,E44)</f>
        <v>0</v>
      </c>
      <c r="I44" s="14"/>
      <c r="J44" s="34" t="str">
        <f t="shared" ref="J44" si="327">IF(H44=0,"",ROUND(I44/E44*H44,-1))</f>
        <v/>
      </c>
      <c r="K44" s="34" t="str">
        <f t="shared" ref="K44" si="328">IF(H44=0,"",ROUND($J44/E44*H44*50%,-1))</f>
        <v/>
      </c>
      <c r="L44" s="34" t="str">
        <f t="shared" ref="L44" si="329">IF(H44=0,"",ROUND(J44/E44*H44*10%,-1))</f>
        <v/>
      </c>
      <c r="M44" s="34" t="str">
        <f t="shared" ref="M44" si="330">IF(H44=0,"",ROUND(J44/E44*H44*25%,-1))</f>
        <v/>
      </c>
      <c r="N44" s="34">
        <v>0</v>
      </c>
      <c r="O44" s="34" t="str">
        <f t="shared" ref="O44" si="331">IF(H44=0,"",ROUND(N44/E44*H44,-1))</f>
        <v/>
      </c>
      <c r="P44" s="34">
        <f t="shared" ref="P44" si="332">MIN(1250,IF(AH44="Yes",IF(H44=0,"",AI44),0))</f>
        <v>0</v>
      </c>
      <c r="Q44" s="34"/>
      <c r="R44" s="34" t="str">
        <f t="shared" ref="R44" si="333">IF(H44=0,"",ROUND(J44-T44,-1))</f>
        <v/>
      </c>
      <c r="S44" s="34" t="str">
        <f t="shared" ref="S44" si="334">IF(R44&lt;=0,0,R44)</f>
        <v/>
      </c>
      <c r="T44" s="14" t="str">
        <f t="shared" ref="T44" si="335">IF(H44=0,"",SUM(K44:M44)+O44+P44)</f>
        <v/>
      </c>
      <c r="U44" s="14">
        <v>0</v>
      </c>
      <c r="V44" s="14">
        <v>0</v>
      </c>
      <c r="W44" s="28" t="str">
        <f t="shared" ref="W44" si="336">IF(H44=0,"",SUM(K44:M44)+O44+Q44+S44+U44+V44)</f>
        <v/>
      </c>
      <c r="X44" s="34">
        <f t="shared" ref="X44" si="337">ROUND(MIN(1800,IF(AG44="Yes",SUM(K44:L44)*12%,0)),-1)</f>
        <v>0</v>
      </c>
      <c r="Y44" s="34"/>
      <c r="Z44" s="34"/>
      <c r="AA44" s="34"/>
      <c r="AB44" s="29">
        <f t="shared" ref="AB44" si="338">SUM(X44:AA44)</f>
        <v>0</v>
      </c>
      <c r="AC44" s="29" t="str">
        <f t="shared" ref="AC44" si="339">IFERROR(W44-AB44,"")</f>
        <v/>
      </c>
      <c r="AD44" s="14" t="s">
        <v>89</v>
      </c>
      <c r="AE44" s="14" t="str">
        <f t="shared" ref="AE44" si="340">IF(AD44=0,"",IF(AD44="Male","Mr",IF(AD44="Female","Mrs")))</f>
        <v>Mr</v>
      </c>
      <c r="AF44" s="14" t="str">
        <f t="shared" ref="AF44" si="341">IF(A44=0,"",AF$4)</f>
        <v/>
      </c>
      <c r="AG44" s="14" t="s">
        <v>157</v>
      </c>
      <c r="AH44" s="14" t="s">
        <v>157</v>
      </c>
      <c r="AI44" s="14">
        <v>1400</v>
      </c>
      <c r="AJ44" s="14" t="s">
        <v>113</v>
      </c>
    </row>
    <row r="45" spans="1:36" ht="15.95" customHeight="1">
      <c r="C45" t="str">
        <f t="shared" ref="C45:C54" si="342">IF(A45=0,"",C$4)</f>
        <v/>
      </c>
      <c r="D45" t="str">
        <f t="shared" ref="D45:D54" si="343">IF(A45=0,"",D$4)</f>
        <v/>
      </c>
      <c r="H45">
        <f t="shared" ref="H45:H54" si="344">IF(G45&gt;=F45,E45-G45+F45,E45)</f>
        <v>0</v>
      </c>
      <c r="J45" t="str">
        <f t="shared" ref="J45:J54" si="345">IF(H45=0,"",ROUND(I45/E45*H45,-1))</f>
        <v/>
      </c>
      <c r="K45" t="str">
        <f t="shared" ref="K45:K54" si="346">IF(H45=0,"",ROUND($J45/E45*H45*50%,-1))</f>
        <v/>
      </c>
      <c r="L45" t="str">
        <f t="shared" ref="L45:L54" si="347">IF(H45=0,"",ROUND(J45/E45*H45*10%,-1))</f>
        <v/>
      </c>
      <c r="M45" t="str">
        <f t="shared" ref="M45:M54" si="348">IF(H45=0,"",ROUND(J45/E45*H45*25%,-1))</f>
        <v/>
      </c>
      <c r="N45" t="str">
        <f t="shared" ref="N45:N54" si="349">IF(H45=0,"",1600)</f>
        <v/>
      </c>
      <c r="O45" t="str">
        <f t="shared" ref="O45:O54" si="350">IF(H45=0,"",ROUND(N45/E45*H45,-1))</f>
        <v/>
      </c>
      <c r="P45">
        <f t="shared" ref="P45:P54" si="351">MIN(1250,IF(AH45="Yes",IF(H45=0,"",AI45),0))</f>
        <v>0</v>
      </c>
      <c r="R45" t="str">
        <f t="shared" ref="R45:R54" si="352">IF(H45=0,"",ROUND(J45-T45,-1))</f>
        <v/>
      </c>
      <c r="S45" t="str">
        <f t="shared" ref="S45:S54" si="353">IF(R45&lt;=0,0,R45)</f>
        <v/>
      </c>
      <c r="T45" t="str">
        <f t="shared" ref="T45:T54" si="354">IF(H45=0,"",SUM(K45:M45)+O45+P45)</f>
        <v/>
      </c>
      <c r="W45" t="str">
        <f t="shared" ref="W45:W54" si="355">IF(H45=0,"",SUM(K45:M45)+O45+Q45+S45+U45+V45)</f>
        <v/>
      </c>
      <c r="X45">
        <f t="shared" ref="X45:X54" si="356">ROUND(MIN(1800,IF(AG45="Yes",SUM(K45:L45)*12%,0)),-1)</f>
        <v>0</v>
      </c>
      <c r="AB45">
        <f t="shared" ref="AB45:AB54" si="357">SUM(X45:AA45)</f>
        <v>0</v>
      </c>
      <c r="AC45" t="str">
        <f t="shared" ref="AC45:AC54" si="358">IFERROR(W45-AB45,"")</f>
        <v/>
      </c>
      <c r="AE45" t="str">
        <f t="shared" ref="AE45:AE54" si="359">IF(AD45=0,"",IF(AD45="Male","Mr",IF(AD45="Female","Mrs")))</f>
        <v/>
      </c>
      <c r="AF45" t="str">
        <f t="shared" ref="AF45:AF54" si="360">IF(A45=0,"",AF$4)</f>
        <v/>
      </c>
    </row>
    <row r="46" spans="1:36" ht="15.95" customHeight="1">
      <c r="C46" t="str">
        <f t="shared" si="342"/>
        <v/>
      </c>
      <c r="D46" t="str">
        <f t="shared" si="343"/>
        <v/>
      </c>
      <c r="H46">
        <f t="shared" si="344"/>
        <v>0</v>
      </c>
      <c r="J46" t="str">
        <f t="shared" si="345"/>
        <v/>
      </c>
      <c r="K46" t="str">
        <f t="shared" si="346"/>
        <v/>
      </c>
      <c r="L46" t="str">
        <f t="shared" si="347"/>
        <v/>
      </c>
      <c r="M46" t="str">
        <f t="shared" si="348"/>
        <v/>
      </c>
      <c r="N46" t="str">
        <f t="shared" si="349"/>
        <v/>
      </c>
      <c r="O46" t="str">
        <f t="shared" si="350"/>
        <v/>
      </c>
      <c r="P46">
        <f t="shared" si="351"/>
        <v>0</v>
      </c>
      <c r="R46" t="str">
        <f t="shared" si="352"/>
        <v/>
      </c>
      <c r="S46" t="str">
        <f t="shared" si="353"/>
        <v/>
      </c>
      <c r="T46" t="str">
        <f t="shared" si="354"/>
        <v/>
      </c>
      <c r="W46" t="str">
        <f t="shared" si="355"/>
        <v/>
      </c>
      <c r="X46">
        <f t="shared" si="356"/>
        <v>0</v>
      </c>
      <c r="AB46">
        <f t="shared" si="357"/>
        <v>0</v>
      </c>
      <c r="AC46" t="str">
        <f t="shared" si="358"/>
        <v/>
      </c>
      <c r="AE46" t="str">
        <f t="shared" si="359"/>
        <v/>
      </c>
      <c r="AF46" t="str">
        <f t="shared" si="360"/>
        <v/>
      </c>
    </row>
    <row r="47" spans="1:36" ht="15.95" customHeight="1">
      <c r="C47" t="str">
        <f t="shared" si="342"/>
        <v/>
      </c>
      <c r="D47" t="str">
        <f t="shared" si="343"/>
        <v/>
      </c>
      <c r="H47">
        <f t="shared" si="344"/>
        <v>0</v>
      </c>
      <c r="J47" t="str">
        <f t="shared" si="345"/>
        <v/>
      </c>
      <c r="K47" t="str">
        <f t="shared" si="346"/>
        <v/>
      </c>
      <c r="L47" t="str">
        <f t="shared" si="347"/>
        <v/>
      </c>
      <c r="M47" t="str">
        <f t="shared" si="348"/>
        <v/>
      </c>
      <c r="N47" t="str">
        <f t="shared" si="349"/>
        <v/>
      </c>
      <c r="O47" t="str">
        <f t="shared" si="350"/>
        <v/>
      </c>
      <c r="P47">
        <f t="shared" si="351"/>
        <v>0</v>
      </c>
      <c r="R47" t="str">
        <f t="shared" si="352"/>
        <v/>
      </c>
      <c r="S47" t="str">
        <f t="shared" si="353"/>
        <v/>
      </c>
      <c r="T47" t="str">
        <f t="shared" si="354"/>
        <v/>
      </c>
      <c r="W47" t="str">
        <f t="shared" si="355"/>
        <v/>
      </c>
      <c r="X47">
        <f t="shared" si="356"/>
        <v>0</v>
      </c>
      <c r="AB47">
        <f t="shared" si="357"/>
        <v>0</v>
      </c>
      <c r="AC47" t="str">
        <f t="shared" si="358"/>
        <v/>
      </c>
      <c r="AE47" t="str">
        <f t="shared" si="359"/>
        <v/>
      </c>
      <c r="AF47" t="str">
        <f t="shared" si="360"/>
        <v/>
      </c>
    </row>
    <row r="48" spans="1:36" ht="15.95" customHeight="1">
      <c r="C48" t="str">
        <f t="shared" si="342"/>
        <v/>
      </c>
      <c r="D48" t="str">
        <f t="shared" si="343"/>
        <v/>
      </c>
      <c r="H48">
        <f t="shared" si="344"/>
        <v>0</v>
      </c>
      <c r="J48" t="str">
        <f t="shared" si="345"/>
        <v/>
      </c>
      <c r="K48" t="str">
        <f t="shared" si="346"/>
        <v/>
      </c>
      <c r="L48" t="str">
        <f t="shared" si="347"/>
        <v/>
      </c>
      <c r="M48" t="str">
        <f t="shared" si="348"/>
        <v/>
      </c>
      <c r="N48" t="str">
        <f t="shared" si="349"/>
        <v/>
      </c>
      <c r="O48" t="str">
        <f t="shared" si="350"/>
        <v/>
      </c>
      <c r="P48">
        <f t="shared" si="351"/>
        <v>0</v>
      </c>
      <c r="R48" t="str">
        <f t="shared" si="352"/>
        <v/>
      </c>
      <c r="S48" t="str">
        <f t="shared" si="353"/>
        <v/>
      </c>
      <c r="T48" t="str">
        <f t="shared" si="354"/>
        <v/>
      </c>
      <c r="W48" t="str">
        <f t="shared" si="355"/>
        <v/>
      </c>
      <c r="X48">
        <f t="shared" si="356"/>
        <v>0</v>
      </c>
      <c r="AB48">
        <f t="shared" si="357"/>
        <v>0</v>
      </c>
      <c r="AC48" t="str">
        <f t="shared" si="358"/>
        <v/>
      </c>
      <c r="AE48" t="str">
        <f t="shared" si="359"/>
        <v/>
      </c>
      <c r="AF48" t="str">
        <f t="shared" si="360"/>
        <v/>
      </c>
    </row>
    <row r="49" spans="3:32" ht="15.95" customHeight="1">
      <c r="C49" t="str">
        <f t="shared" si="342"/>
        <v/>
      </c>
      <c r="D49" t="str">
        <f t="shared" si="343"/>
        <v/>
      </c>
      <c r="H49">
        <f t="shared" si="344"/>
        <v>0</v>
      </c>
      <c r="J49" t="str">
        <f t="shared" si="345"/>
        <v/>
      </c>
      <c r="K49" t="str">
        <f t="shared" si="346"/>
        <v/>
      </c>
      <c r="L49" t="str">
        <f t="shared" si="347"/>
        <v/>
      </c>
      <c r="M49" t="str">
        <f t="shared" si="348"/>
        <v/>
      </c>
      <c r="N49" t="str">
        <f t="shared" si="349"/>
        <v/>
      </c>
      <c r="O49" t="str">
        <f t="shared" si="350"/>
        <v/>
      </c>
      <c r="P49">
        <f t="shared" si="351"/>
        <v>0</v>
      </c>
      <c r="R49" t="str">
        <f t="shared" si="352"/>
        <v/>
      </c>
      <c r="S49" t="str">
        <f t="shared" si="353"/>
        <v/>
      </c>
      <c r="T49" t="str">
        <f t="shared" si="354"/>
        <v/>
      </c>
      <c r="W49" t="str">
        <f t="shared" si="355"/>
        <v/>
      </c>
      <c r="X49">
        <f t="shared" si="356"/>
        <v>0</v>
      </c>
      <c r="AB49">
        <f t="shared" si="357"/>
        <v>0</v>
      </c>
      <c r="AC49" t="str">
        <f t="shared" si="358"/>
        <v/>
      </c>
      <c r="AE49" t="str">
        <f t="shared" si="359"/>
        <v/>
      </c>
      <c r="AF49" t="str">
        <f t="shared" si="360"/>
        <v/>
      </c>
    </row>
    <row r="50" spans="3:32">
      <c r="C50" t="str">
        <f t="shared" si="342"/>
        <v/>
      </c>
      <c r="D50" t="str">
        <f t="shared" si="343"/>
        <v/>
      </c>
      <c r="H50">
        <f t="shared" si="344"/>
        <v>0</v>
      </c>
      <c r="J50" t="str">
        <f t="shared" si="345"/>
        <v/>
      </c>
      <c r="K50" t="str">
        <f t="shared" si="346"/>
        <v/>
      </c>
      <c r="L50" t="str">
        <f t="shared" si="347"/>
        <v/>
      </c>
      <c r="M50" t="str">
        <f t="shared" si="348"/>
        <v/>
      </c>
      <c r="N50" t="str">
        <f t="shared" si="349"/>
        <v/>
      </c>
      <c r="O50" t="str">
        <f t="shared" si="350"/>
        <v/>
      </c>
      <c r="P50">
        <f t="shared" si="351"/>
        <v>0</v>
      </c>
      <c r="R50" t="str">
        <f t="shared" si="352"/>
        <v/>
      </c>
      <c r="S50" t="str">
        <f t="shared" si="353"/>
        <v/>
      </c>
      <c r="T50" t="str">
        <f t="shared" si="354"/>
        <v/>
      </c>
      <c r="W50" t="str">
        <f t="shared" si="355"/>
        <v/>
      </c>
      <c r="X50">
        <f t="shared" si="356"/>
        <v>0</v>
      </c>
      <c r="AB50">
        <f t="shared" si="357"/>
        <v>0</v>
      </c>
      <c r="AC50" t="str">
        <f t="shared" si="358"/>
        <v/>
      </c>
      <c r="AE50" t="str">
        <f t="shared" si="359"/>
        <v/>
      </c>
      <c r="AF50" t="str">
        <f t="shared" si="360"/>
        <v/>
      </c>
    </row>
    <row r="51" spans="3:32">
      <c r="C51" t="str">
        <f t="shared" si="342"/>
        <v/>
      </c>
      <c r="D51" t="str">
        <f t="shared" si="343"/>
        <v/>
      </c>
      <c r="H51">
        <f t="shared" si="344"/>
        <v>0</v>
      </c>
      <c r="J51" t="str">
        <f t="shared" si="345"/>
        <v/>
      </c>
      <c r="K51" t="str">
        <f t="shared" si="346"/>
        <v/>
      </c>
      <c r="L51" t="str">
        <f t="shared" si="347"/>
        <v/>
      </c>
      <c r="M51" t="str">
        <f t="shared" si="348"/>
        <v/>
      </c>
      <c r="N51" t="str">
        <f t="shared" si="349"/>
        <v/>
      </c>
      <c r="O51" t="str">
        <f t="shared" si="350"/>
        <v/>
      </c>
      <c r="P51">
        <f t="shared" si="351"/>
        <v>0</v>
      </c>
      <c r="R51" t="str">
        <f t="shared" si="352"/>
        <v/>
      </c>
      <c r="S51" t="str">
        <f t="shared" si="353"/>
        <v/>
      </c>
      <c r="T51" t="str">
        <f t="shared" si="354"/>
        <v/>
      </c>
      <c r="W51" t="str">
        <f t="shared" si="355"/>
        <v/>
      </c>
      <c r="X51">
        <f t="shared" si="356"/>
        <v>0</v>
      </c>
      <c r="AB51">
        <f t="shared" si="357"/>
        <v>0</v>
      </c>
      <c r="AC51" t="str">
        <f t="shared" si="358"/>
        <v/>
      </c>
      <c r="AE51" t="str">
        <f t="shared" si="359"/>
        <v/>
      </c>
      <c r="AF51" t="str">
        <f t="shared" si="360"/>
        <v/>
      </c>
    </row>
    <row r="52" spans="3:32">
      <c r="C52" t="str">
        <f t="shared" si="342"/>
        <v/>
      </c>
      <c r="D52" t="str">
        <f t="shared" si="343"/>
        <v/>
      </c>
      <c r="H52">
        <f t="shared" si="344"/>
        <v>0</v>
      </c>
      <c r="J52" t="str">
        <f t="shared" si="345"/>
        <v/>
      </c>
      <c r="K52" t="str">
        <f t="shared" si="346"/>
        <v/>
      </c>
      <c r="L52" t="str">
        <f t="shared" si="347"/>
        <v/>
      </c>
      <c r="M52" t="str">
        <f t="shared" si="348"/>
        <v/>
      </c>
      <c r="N52" t="str">
        <f t="shared" si="349"/>
        <v/>
      </c>
      <c r="O52" t="str">
        <f t="shared" si="350"/>
        <v/>
      </c>
      <c r="P52">
        <f t="shared" si="351"/>
        <v>0</v>
      </c>
      <c r="R52" t="str">
        <f t="shared" si="352"/>
        <v/>
      </c>
      <c r="S52" t="str">
        <f t="shared" si="353"/>
        <v/>
      </c>
      <c r="T52" t="str">
        <f t="shared" si="354"/>
        <v/>
      </c>
      <c r="W52" t="str">
        <f t="shared" si="355"/>
        <v/>
      </c>
      <c r="X52">
        <f t="shared" si="356"/>
        <v>0</v>
      </c>
      <c r="AB52">
        <f t="shared" si="357"/>
        <v>0</v>
      </c>
      <c r="AC52" t="str">
        <f t="shared" si="358"/>
        <v/>
      </c>
      <c r="AE52" t="str">
        <f t="shared" si="359"/>
        <v/>
      </c>
      <c r="AF52" t="str">
        <f t="shared" si="360"/>
        <v/>
      </c>
    </row>
    <row r="53" spans="3:32">
      <c r="C53" t="str">
        <f t="shared" si="342"/>
        <v/>
      </c>
      <c r="D53" t="str">
        <f t="shared" si="343"/>
        <v/>
      </c>
      <c r="H53">
        <f t="shared" si="344"/>
        <v>0</v>
      </c>
      <c r="J53" t="str">
        <f t="shared" si="345"/>
        <v/>
      </c>
      <c r="K53" t="str">
        <f t="shared" si="346"/>
        <v/>
      </c>
      <c r="L53" t="str">
        <f t="shared" si="347"/>
        <v/>
      </c>
      <c r="M53" t="str">
        <f t="shared" si="348"/>
        <v/>
      </c>
      <c r="N53" t="str">
        <f t="shared" si="349"/>
        <v/>
      </c>
      <c r="O53" t="str">
        <f t="shared" si="350"/>
        <v/>
      </c>
      <c r="P53">
        <f t="shared" si="351"/>
        <v>0</v>
      </c>
      <c r="R53" t="str">
        <f t="shared" si="352"/>
        <v/>
      </c>
      <c r="S53" t="str">
        <f t="shared" si="353"/>
        <v/>
      </c>
      <c r="T53" t="str">
        <f t="shared" si="354"/>
        <v/>
      </c>
      <c r="W53" t="str">
        <f t="shared" si="355"/>
        <v/>
      </c>
      <c r="X53">
        <f t="shared" si="356"/>
        <v>0</v>
      </c>
      <c r="AB53">
        <f t="shared" si="357"/>
        <v>0</v>
      </c>
      <c r="AC53" t="str">
        <f t="shared" si="358"/>
        <v/>
      </c>
      <c r="AE53" t="str">
        <f t="shared" si="359"/>
        <v/>
      </c>
      <c r="AF53" t="str">
        <f t="shared" si="360"/>
        <v/>
      </c>
    </row>
    <row r="54" spans="3:32">
      <c r="C54" t="str">
        <f t="shared" si="342"/>
        <v/>
      </c>
      <c r="D54" t="str">
        <f t="shared" si="343"/>
        <v/>
      </c>
      <c r="H54">
        <f t="shared" si="344"/>
        <v>0</v>
      </c>
      <c r="J54" t="str">
        <f t="shared" si="345"/>
        <v/>
      </c>
      <c r="K54" t="str">
        <f t="shared" si="346"/>
        <v/>
      </c>
      <c r="L54" t="str">
        <f t="shared" si="347"/>
        <v/>
      </c>
      <c r="M54" t="str">
        <f t="shared" si="348"/>
        <v/>
      </c>
      <c r="N54" t="str">
        <f t="shared" si="349"/>
        <v/>
      </c>
      <c r="O54" t="str">
        <f t="shared" si="350"/>
        <v/>
      </c>
      <c r="P54">
        <f t="shared" si="351"/>
        <v>0</v>
      </c>
      <c r="R54" t="str">
        <f t="shared" si="352"/>
        <v/>
      </c>
      <c r="S54" t="str">
        <f t="shared" si="353"/>
        <v/>
      </c>
      <c r="T54" t="str">
        <f t="shared" si="354"/>
        <v/>
      </c>
      <c r="W54" t="str">
        <f t="shared" si="355"/>
        <v/>
      </c>
      <c r="X54">
        <f t="shared" si="356"/>
        <v>0</v>
      </c>
      <c r="AB54">
        <f t="shared" si="357"/>
        <v>0</v>
      </c>
      <c r="AC54" t="str">
        <f t="shared" si="358"/>
        <v/>
      </c>
      <c r="AE54" t="str">
        <f t="shared" si="359"/>
        <v/>
      </c>
      <c r="AF54" t="str">
        <f t="shared" si="360"/>
        <v/>
      </c>
    </row>
  </sheetData>
  <mergeCells count="3">
    <mergeCell ref="X2:AB2"/>
    <mergeCell ref="A2:I2"/>
    <mergeCell ref="J2:W2"/>
  </mergeCells>
  <conditionalFormatting sqref="X1:AA1048576 H3:H1048576">
    <cfRule type="cellIs" priority="5" operator="equal">
      <formula>0</formula>
    </cfRule>
  </conditionalFormatting>
  <conditionalFormatting sqref="AB4:AB54 P4:P54">
    <cfRule type="beginsWith" priority="2" operator="beginsWith" text="0">
      <formula>LEFT(P4,LEN("0"))="0"</formula>
    </cfRule>
  </conditionalFormatting>
  <dataValidations xWindow="344" yWindow="307" count="7">
    <dataValidation type="list" allowBlank="1" showInputMessage="1" showErrorMessage="1" promptTitle="Month" prompt="Select Month" sqref="C4">
      <formula1>"January,February,March,April,May,June,July,August,September,October,November,December"</formula1>
    </dataValidation>
    <dataValidation type="list" allowBlank="1" showInputMessage="1" showErrorMessage="1" promptTitle="Year" prompt="Select Year" sqref="D4">
      <formula1>"2015,2016,2017,2018,2019,2020,2021,2022,2023,2024,2025"</formula1>
    </dataValidation>
    <dataValidation type="list" allowBlank="1" showInputMessage="1" showErrorMessage="1" promptTitle="Authorised Signature" prompt="Select any" sqref="AF4">
      <formula1>"Managing Director,Director,CTO,Project Manager,Manager,Accountant"</formula1>
    </dataValidation>
    <dataValidation type="list" allowBlank="1" showInputMessage="1" showErrorMessage="1" sqref="AG4:AH54">
      <formula1>"Yes,No"</formula1>
    </dataValidation>
    <dataValidation allowBlank="1" showInputMessage="1" showErrorMessage="1" prompt="Give PF &quot;Yes' or &quot;No&quot; in column AG33" sqref="X4:X54"/>
    <dataValidation allowBlank="1" showInputMessage="1" showErrorMessage="1" prompt="You can change the title to any head" sqref="V4:V54"/>
    <dataValidation type="list" allowBlank="1" showInputMessage="1" showErrorMessage="1" sqref="AD4:AD54">
      <formula1>"Male,Female"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Width="0" orientation="landscape" verticalDpi="0" r:id="rId1"/>
  <legacyDrawing r:id="rId2"/>
  <controls>
    <control shapeId="3073" r:id="rId3" name="CommandButton1"/>
    <control shapeId="3074" r:id="rId4" name="CommandButton2"/>
    <control shapeId="3091" r:id="rId5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V33"/>
  <sheetViews>
    <sheetView showGridLines="0" zoomScale="80" zoomScaleNormal="80" workbookViewId="0">
      <selection sqref="A1:P1"/>
    </sheetView>
  </sheetViews>
  <sheetFormatPr defaultRowHeight="15"/>
  <cols>
    <col min="1" max="1" width="5" customWidth="1"/>
    <col min="2" max="2" width="16.140625" customWidth="1"/>
    <col min="3" max="3" width="8.140625" customWidth="1"/>
    <col min="4" max="4" width="8.7109375" customWidth="1"/>
    <col min="5" max="5" width="7.42578125" customWidth="1"/>
    <col min="6" max="6" width="7.140625" customWidth="1"/>
    <col min="7" max="7" width="6.85546875" customWidth="1"/>
    <col min="8" max="8" width="9.28515625" bestFit="1" customWidth="1"/>
    <col min="9" max="9" width="8" customWidth="1"/>
    <col min="10" max="10" width="7" customWidth="1"/>
    <col min="11" max="11" width="6.5703125" bestFit="1" customWidth="1"/>
    <col min="12" max="12" width="8.5703125" customWidth="1"/>
    <col min="13" max="13" width="12.85546875" customWidth="1"/>
    <col min="14" max="14" width="11" customWidth="1"/>
    <col min="15" max="15" width="5.5703125" bestFit="1" customWidth="1"/>
    <col min="16" max="16" width="8.85546875" customWidth="1"/>
    <col min="18" max="18" width="12.140625" customWidth="1"/>
  </cols>
  <sheetData>
    <row r="1" spans="1:22" ht="44.25" customHeight="1" thickBot="1">
      <c r="A1" s="59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  <c r="R1" s="62"/>
    </row>
    <row r="2" spans="1:22" ht="48.75" customHeight="1" thickBot="1">
      <c r="A2" s="61" t="str">
        <f>'Salary Slip'!B1</f>
        <v>ABC &amp; Company Ltd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2"/>
      <c r="S2" s="3"/>
      <c r="T2" s="3"/>
      <c r="U2" s="3"/>
      <c r="V2" s="3"/>
    </row>
    <row r="3" spans="1:22" ht="16.5" thickBot="1">
      <c r="A3" s="65" t="str">
        <f>CONCATENATE("Consolidated Salary Sheet for the month of "&amp;" "&amp;Database!C4&amp;" ", Database!D4)</f>
        <v>Consolidated Salary Sheet for the month of  May 2018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6"/>
      <c r="S3" s="3"/>
      <c r="T3" s="3"/>
      <c r="U3" s="3"/>
      <c r="V3" s="3"/>
    </row>
    <row r="4" spans="1:22" ht="16.5" thickBot="1">
      <c r="A4" s="69" t="s">
        <v>92</v>
      </c>
      <c r="B4" s="69" t="s">
        <v>25</v>
      </c>
      <c r="C4" s="69" t="s">
        <v>50</v>
      </c>
      <c r="D4" s="66" t="str">
        <f>Database!J2</f>
        <v>TOTAL GROSS SALARY</v>
      </c>
      <c r="E4" s="67"/>
      <c r="F4" s="67"/>
      <c r="G4" s="67"/>
      <c r="H4" s="67"/>
      <c r="I4" s="67"/>
      <c r="J4" s="67"/>
      <c r="K4" s="68"/>
      <c r="L4" s="69" t="str">
        <f>Database!W3</f>
        <v>TOTAL</v>
      </c>
      <c r="M4" s="66" t="str">
        <f>Database!X2</f>
        <v>TOTAL DEDUCTIONS</v>
      </c>
      <c r="N4" s="67"/>
      <c r="O4" s="67"/>
      <c r="P4" s="67"/>
      <c r="Q4" s="68"/>
      <c r="R4" s="70" t="str">
        <f>Database!AC3</f>
        <v>NET PAYABLE</v>
      </c>
      <c r="S4" s="3"/>
      <c r="T4" s="3"/>
      <c r="U4" s="3"/>
      <c r="V4" s="3"/>
    </row>
    <row r="5" spans="1:22" ht="30.75" customHeight="1" thickBot="1">
      <c r="A5" s="69"/>
      <c r="B5" s="69"/>
      <c r="C5" s="69"/>
      <c r="D5" s="30" t="str">
        <f>Database!K3</f>
        <v>Basic Salary</v>
      </c>
      <c r="E5" s="30" t="str">
        <f>Database!L3</f>
        <v>DA</v>
      </c>
      <c r="F5" s="30" t="str">
        <f>Database!M3</f>
        <v>HRA</v>
      </c>
      <c r="G5" s="30" t="str">
        <f>Database!N3</f>
        <v>Conveyance</v>
      </c>
      <c r="H5" s="30" t="str">
        <f>Database!P3</f>
        <v>Medical Expenses</v>
      </c>
      <c r="I5" s="30" t="str">
        <f>Database!S3</f>
        <v>Special</v>
      </c>
      <c r="J5" s="30" t="str">
        <f>Database!U3</f>
        <v>Bonus</v>
      </c>
      <c r="K5" s="30" t="str">
        <f>Database!V3</f>
        <v>TA</v>
      </c>
      <c r="L5" s="69"/>
      <c r="M5" s="30" t="str">
        <f>Database!X3</f>
        <v>Contribution to PF</v>
      </c>
      <c r="N5" s="30" t="str">
        <f>Database!Y3</f>
        <v>Profession Tax</v>
      </c>
      <c r="O5" s="30" t="str">
        <f>Database!Z3</f>
        <v>TDS</v>
      </c>
      <c r="P5" s="30" t="str">
        <f>Database!AA3</f>
        <v>Salary Advance</v>
      </c>
      <c r="Q5" s="30" t="str">
        <f>Database!AB3</f>
        <v>TOTAL</v>
      </c>
      <c r="R5" s="70"/>
      <c r="S5" s="3"/>
      <c r="T5" s="3"/>
      <c r="U5" s="3"/>
      <c r="V5" s="3"/>
    </row>
    <row r="6" spans="1:22" ht="16.5" thickBot="1">
      <c r="A6" s="31">
        <v>1</v>
      </c>
      <c r="B6" s="31" t="str">
        <f>Database!A4</f>
        <v>Raj Sharma</v>
      </c>
      <c r="C6" s="31">
        <f>Database!I4</f>
        <v>60000</v>
      </c>
      <c r="D6" s="31">
        <f>Database!K4</f>
        <v>23700</v>
      </c>
      <c r="E6" s="31">
        <f>Database!L4</f>
        <v>4740</v>
      </c>
      <c r="F6" s="31">
        <f>Database!M4</f>
        <v>11850</v>
      </c>
      <c r="G6" s="31">
        <f>Database!O4</f>
        <v>1420</v>
      </c>
      <c r="H6" s="31">
        <f>Database!P4</f>
        <v>1250</v>
      </c>
      <c r="I6" s="31">
        <f>Database!S4</f>
        <v>10370</v>
      </c>
      <c r="J6" s="31">
        <f>Database!U4</f>
        <v>13100</v>
      </c>
      <c r="K6" s="31">
        <f>Database!V4</f>
        <v>0</v>
      </c>
      <c r="L6" s="31">
        <f t="shared" ref="L6:L20" si="0">SUM(D6:K6)</f>
        <v>66430</v>
      </c>
      <c r="M6" s="31">
        <f>Database!X4</f>
        <v>1800</v>
      </c>
      <c r="N6" s="31">
        <f>Database!Y4</f>
        <v>0</v>
      </c>
      <c r="O6" s="31">
        <f>Database!Z4</f>
        <v>7000</v>
      </c>
      <c r="P6" s="31">
        <f>Database!AA4</f>
        <v>0</v>
      </c>
      <c r="Q6" s="31">
        <f t="shared" ref="Q6:Q20" si="1">SUM(M6:P6)</f>
        <v>8800</v>
      </c>
      <c r="R6" s="32">
        <f t="shared" ref="R6:R20" si="2">L6-Q6</f>
        <v>57630</v>
      </c>
      <c r="S6" s="3"/>
      <c r="T6" s="3"/>
      <c r="U6" s="3"/>
      <c r="V6" s="3"/>
    </row>
    <row r="7" spans="1:22" ht="16.5" thickBot="1">
      <c r="A7" s="31">
        <f t="shared" ref="A7:A26" si="3">IF(C7&gt;0,A6+1,"")</f>
        <v>2</v>
      </c>
      <c r="B7" s="31" t="str">
        <f>Database!A5</f>
        <v>Sharad Gandhi</v>
      </c>
      <c r="C7" s="31">
        <f>Database!I5</f>
        <v>30000</v>
      </c>
      <c r="D7" s="31">
        <f>Database!K5</f>
        <v>13910</v>
      </c>
      <c r="E7" s="31">
        <f>Database!L5</f>
        <v>2780</v>
      </c>
      <c r="F7" s="31">
        <f>Database!M5</f>
        <v>6960</v>
      </c>
      <c r="G7" s="31">
        <f>Database!O5</f>
        <v>1540</v>
      </c>
      <c r="H7" s="31">
        <f>Database!P5</f>
        <v>1250</v>
      </c>
      <c r="I7" s="31">
        <f>Database!S5</f>
        <v>2450</v>
      </c>
      <c r="J7" s="31">
        <f>Database!U5</f>
        <v>2300</v>
      </c>
      <c r="K7" s="31">
        <f>Database!V5</f>
        <v>0</v>
      </c>
      <c r="L7" s="31">
        <f t="shared" si="0"/>
        <v>31190</v>
      </c>
      <c r="M7" s="31">
        <f>Database!X5</f>
        <v>1800</v>
      </c>
      <c r="N7" s="31">
        <f>Database!Y5</f>
        <v>0</v>
      </c>
      <c r="O7" s="31">
        <f>Database!Z5</f>
        <v>500</v>
      </c>
      <c r="P7" s="31">
        <f>Database!AA5</f>
        <v>0</v>
      </c>
      <c r="Q7" s="31">
        <f t="shared" si="1"/>
        <v>2300</v>
      </c>
      <c r="R7" s="32">
        <f t="shared" si="2"/>
        <v>28890</v>
      </c>
      <c r="S7" s="3"/>
      <c r="T7" s="3"/>
      <c r="U7" s="3"/>
      <c r="V7" s="3"/>
    </row>
    <row r="8" spans="1:22" ht="16.5" thickBot="1">
      <c r="A8" s="31">
        <f t="shared" si="3"/>
        <v>3</v>
      </c>
      <c r="B8" s="31" t="str">
        <f>Database!A6</f>
        <v>Danish D'Souza</v>
      </c>
      <c r="C8" s="31">
        <f>Database!I6</f>
        <v>20000</v>
      </c>
      <c r="D8" s="31">
        <f>Database!K6</f>
        <v>10000</v>
      </c>
      <c r="E8" s="31">
        <f>Database!L6</f>
        <v>2000</v>
      </c>
      <c r="F8" s="31">
        <f>Database!M6</f>
        <v>5000</v>
      </c>
      <c r="G8" s="31">
        <f>Database!O6</f>
        <v>1000</v>
      </c>
      <c r="H8" s="31">
        <f>Database!P6</f>
        <v>1250</v>
      </c>
      <c r="I8" s="31">
        <f>Database!S6</f>
        <v>750</v>
      </c>
      <c r="J8" s="31">
        <f>Database!U6</f>
        <v>0</v>
      </c>
      <c r="K8" s="31">
        <f>Database!V6</f>
        <v>0</v>
      </c>
      <c r="L8" s="31">
        <f t="shared" si="0"/>
        <v>20000</v>
      </c>
      <c r="M8" s="31">
        <f>Database!X6</f>
        <v>1440</v>
      </c>
      <c r="N8" s="31">
        <f>Database!Y6</f>
        <v>0</v>
      </c>
      <c r="O8" s="31">
        <f>Database!Z6</f>
        <v>0</v>
      </c>
      <c r="P8" s="31">
        <f>Database!AA6</f>
        <v>0</v>
      </c>
      <c r="Q8" s="31">
        <f t="shared" si="1"/>
        <v>1440</v>
      </c>
      <c r="R8" s="32">
        <f t="shared" si="2"/>
        <v>18560</v>
      </c>
      <c r="S8" s="3"/>
      <c r="T8" s="3"/>
      <c r="U8" s="3"/>
      <c r="V8" s="3"/>
    </row>
    <row r="9" spans="1:22" ht="16.5" thickBot="1">
      <c r="A9" s="31">
        <f t="shared" si="3"/>
        <v>4</v>
      </c>
      <c r="B9" s="31" t="str">
        <f>Database!A7</f>
        <v>Pawan Patil</v>
      </c>
      <c r="C9" s="31">
        <f>Database!I7</f>
        <v>25000</v>
      </c>
      <c r="D9" s="31">
        <f>Database!K7</f>
        <v>12500</v>
      </c>
      <c r="E9" s="31">
        <f>Database!L7</f>
        <v>2500</v>
      </c>
      <c r="F9" s="31">
        <f>Database!M7</f>
        <v>6250</v>
      </c>
      <c r="G9" s="31">
        <f>Database!O7</f>
        <v>1600</v>
      </c>
      <c r="H9" s="31">
        <f>Database!P7</f>
        <v>1250</v>
      </c>
      <c r="I9" s="31">
        <f>Database!S7</f>
        <v>900</v>
      </c>
      <c r="J9" s="31">
        <f>Database!U7</f>
        <v>0</v>
      </c>
      <c r="K9" s="31">
        <f>Database!V7</f>
        <v>0</v>
      </c>
      <c r="L9" s="31">
        <f t="shared" si="0"/>
        <v>25000</v>
      </c>
      <c r="M9" s="31">
        <f>Database!X7</f>
        <v>1800</v>
      </c>
      <c r="N9" s="31">
        <f>Database!Y7</f>
        <v>0</v>
      </c>
      <c r="O9" s="31">
        <f>Database!Z7</f>
        <v>0</v>
      </c>
      <c r="P9" s="31">
        <f>Database!AA7</f>
        <v>0</v>
      </c>
      <c r="Q9" s="31">
        <f t="shared" si="1"/>
        <v>1800</v>
      </c>
      <c r="R9" s="32">
        <f t="shared" si="2"/>
        <v>23200</v>
      </c>
      <c r="S9" s="3"/>
      <c r="T9" s="3"/>
      <c r="U9" s="3"/>
      <c r="V9" s="3"/>
    </row>
    <row r="10" spans="1:22" ht="16.5" thickBot="1">
      <c r="A10" s="31">
        <f t="shared" si="3"/>
        <v>5</v>
      </c>
      <c r="B10" s="31" t="str">
        <f>Database!A8</f>
        <v>Rijo Paul</v>
      </c>
      <c r="C10" s="31">
        <f>Database!I8</f>
        <v>22000</v>
      </c>
      <c r="D10" s="31">
        <f>Database!K8</f>
        <v>11000</v>
      </c>
      <c r="E10" s="31">
        <f>Database!L8</f>
        <v>2200</v>
      </c>
      <c r="F10" s="31">
        <f>Database!M8</f>
        <v>5500</v>
      </c>
      <c r="G10" s="31">
        <f>Database!O8</f>
        <v>1100</v>
      </c>
      <c r="H10" s="31">
        <f>Database!P8</f>
        <v>1250</v>
      </c>
      <c r="I10" s="31">
        <f>Database!S8</f>
        <v>950</v>
      </c>
      <c r="J10" s="31">
        <f>Database!U8</f>
        <v>2300</v>
      </c>
      <c r="K10" s="31">
        <f>Database!V8</f>
        <v>0</v>
      </c>
      <c r="L10" s="31">
        <f t="shared" si="0"/>
        <v>24300</v>
      </c>
      <c r="M10" s="31">
        <f>Database!X8</f>
        <v>1580</v>
      </c>
      <c r="N10" s="31">
        <f>Database!Y8</f>
        <v>0</v>
      </c>
      <c r="O10" s="31">
        <f>Database!Z8</f>
        <v>0</v>
      </c>
      <c r="P10" s="31">
        <f>Database!AA8</f>
        <v>0</v>
      </c>
      <c r="Q10" s="31">
        <f t="shared" si="1"/>
        <v>1580</v>
      </c>
      <c r="R10" s="32">
        <f t="shared" si="2"/>
        <v>22720</v>
      </c>
      <c r="S10" s="3"/>
      <c r="T10" s="3"/>
      <c r="U10" s="3"/>
      <c r="V10" s="3"/>
    </row>
    <row r="11" spans="1:22" ht="16.5" thickBot="1">
      <c r="A11" s="31">
        <f t="shared" si="3"/>
        <v>6</v>
      </c>
      <c r="B11" s="31" t="str">
        <f>Database!A9</f>
        <v>Joseph P</v>
      </c>
      <c r="C11" s="31">
        <f>Database!I9</f>
        <v>14000</v>
      </c>
      <c r="D11" s="31">
        <f>Database!K9</f>
        <v>7000</v>
      </c>
      <c r="E11" s="31">
        <f>Database!L9</f>
        <v>1400</v>
      </c>
      <c r="F11" s="31">
        <f>Database!M9</f>
        <v>3500</v>
      </c>
      <c r="G11" s="31">
        <f>Database!O9</f>
        <v>700</v>
      </c>
      <c r="H11" s="31">
        <f>Database!P9</f>
        <v>1250</v>
      </c>
      <c r="I11" s="31">
        <f>Database!S9</f>
        <v>150</v>
      </c>
      <c r="J11" s="31">
        <f>Database!U9</f>
        <v>2300</v>
      </c>
      <c r="K11" s="31">
        <f>Database!V9</f>
        <v>0</v>
      </c>
      <c r="L11" s="31">
        <f t="shared" si="0"/>
        <v>16300</v>
      </c>
      <c r="M11" s="31">
        <f>Database!X9</f>
        <v>1010</v>
      </c>
      <c r="N11" s="31">
        <f>Database!Y9</f>
        <v>0</v>
      </c>
      <c r="O11" s="31">
        <f>Database!Z9</f>
        <v>0</v>
      </c>
      <c r="P11" s="31">
        <f>Database!AA9</f>
        <v>0</v>
      </c>
      <c r="Q11" s="31">
        <f t="shared" si="1"/>
        <v>1010</v>
      </c>
      <c r="R11" s="32">
        <f t="shared" si="2"/>
        <v>15290</v>
      </c>
      <c r="S11" s="3"/>
      <c r="T11" s="3"/>
      <c r="U11" s="3"/>
      <c r="V11" s="3"/>
    </row>
    <row r="12" spans="1:22" ht="16.5" thickBot="1">
      <c r="A12" s="31">
        <f t="shared" si="3"/>
        <v>7</v>
      </c>
      <c r="B12" s="31" t="str">
        <f>Database!A10</f>
        <v>Aakash Patel</v>
      </c>
      <c r="C12" s="31">
        <f>Database!I10</f>
        <v>15000</v>
      </c>
      <c r="D12" s="31">
        <f>Database!K10</f>
        <v>7500</v>
      </c>
      <c r="E12" s="31">
        <f>Database!L10</f>
        <v>1500</v>
      </c>
      <c r="F12" s="31">
        <f>Database!M10</f>
        <v>3750</v>
      </c>
      <c r="G12" s="31">
        <f>Database!O10</f>
        <v>600</v>
      </c>
      <c r="H12" s="31">
        <f>Database!P10</f>
        <v>1200</v>
      </c>
      <c r="I12" s="31">
        <f>Database!S10</f>
        <v>450</v>
      </c>
      <c r="J12" s="31">
        <f>Database!U10</f>
        <v>0</v>
      </c>
      <c r="K12" s="31">
        <f>Database!V10</f>
        <v>0</v>
      </c>
      <c r="L12" s="31">
        <f t="shared" si="0"/>
        <v>15000</v>
      </c>
      <c r="M12" s="31">
        <f>Database!X10</f>
        <v>1080</v>
      </c>
      <c r="N12" s="31">
        <f>Database!Y10</f>
        <v>0</v>
      </c>
      <c r="O12" s="31">
        <f>Database!Z10</f>
        <v>0</v>
      </c>
      <c r="P12" s="31">
        <f>Database!AA10</f>
        <v>0</v>
      </c>
      <c r="Q12" s="31">
        <f t="shared" si="1"/>
        <v>1080</v>
      </c>
      <c r="R12" s="32">
        <f t="shared" si="2"/>
        <v>13920</v>
      </c>
      <c r="S12" s="3"/>
      <c r="T12" s="3"/>
      <c r="U12" s="3"/>
      <c r="V12" s="3"/>
    </row>
    <row r="13" spans="1:22" ht="16.5" thickBot="1">
      <c r="A13" s="31">
        <f t="shared" si="3"/>
        <v>8</v>
      </c>
      <c r="B13" s="31" t="str">
        <f>Database!A11</f>
        <v>Ganesh Rahu</v>
      </c>
      <c r="C13" s="31">
        <f>Database!I11</f>
        <v>14000</v>
      </c>
      <c r="D13" s="31">
        <f>Database!K11</f>
        <v>7000</v>
      </c>
      <c r="E13" s="31">
        <f>Database!L11</f>
        <v>1400</v>
      </c>
      <c r="F13" s="31">
        <f>Database!M11</f>
        <v>3500</v>
      </c>
      <c r="G13" s="31">
        <f>Database!O11</f>
        <v>600</v>
      </c>
      <c r="H13" s="31">
        <f>Database!P11</f>
        <v>1200</v>
      </c>
      <c r="I13" s="31">
        <f>Database!S11</f>
        <v>300</v>
      </c>
      <c r="J13" s="31">
        <f>Database!U11</f>
        <v>0</v>
      </c>
      <c r="K13" s="31">
        <f>Database!V11</f>
        <v>0</v>
      </c>
      <c r="L13" s="31">
        <f t="shared" si="0"/>
        <v>14000</v>
      </c>
      <c r="M13" s="31">
        <f>Database!X11</f>
        <v>1010</v>
      </c>
      <c r="N13" s="31">
        <f>Database!Y11</f>
        <v>0</v>
      </c>
      <c r="O13" s="31">
        <f>Database!Z11</f>
        <v>0</v>
      </c>
      <c r="P13" s="31">
        <f>Database!AA11</f>
        <v>0</v>
      </c>
      <c r="Q13" s="31">
        <f t="shared" si="1"/>
        <v>1010</v>
      </c>
      <c r="R13" s="32">
        <f t="shared" si="2"/>
        <v>12990</v>
      </c>
      <c r="S13" s="3"/>
      <c r="T13" s="3"/>
      <c r="U13" s="3"/>
      <c r="V13" s="3"/>
    </row>
    <row r="14" spans="1:22" ht="16.5" thickBot="1">
      <c r="A14" s="31">
        <f t="shared" si="3"/>
        <v>9</v>
      </c>
      <c r="B14" s="31" t="str">
        <f>Database!A12</f>
        <v>Vinudas K.S</v>
      </c>
      <c r="C14" s="31">
        <f>Database!I12</f>
        <v>14000</v>
      </c>
      <c r="D14" s="31">
        <f>Database!K12</f>
        <v>7000</v>
      </c>
      <c r="E14" s="31">
        <f>Database!L12</f>
        <v>1400</v>
      </c>
      <c r="F14" s="31">
        <f>Database!M12</f>
        <v>3500</v>
      </c>
      <c r="G14" s="31">
        <f>Database!O12</f>
        <v>700</v>
      </c>
      <c r="H14" s="31">
        <f>Database!P12</f>
        <v>1250</v>
      </c>
      <c r="I14" s="31">
        <f>Database!S12</f>
        <v>150</v>
      </c>
      <c r="J14" s="31">
        <f>Database!U12</f>
        <v>1500</v>
      </c>
      <c r="K14" s="31">
        <f>Database!V12</f>
        <v>0</v>
      </c>
      <c r="L14" s="31">
        <f t="shared" si="0"/>
        <v>15500</v>
      </c>
      <c r="M14" s="31">
        <f>Database!X12</f>
        <v>1010</v>
      </c>
      <c r="N14" s="31">
        <f>Database!Y12</f>
        <v>0</v>
      </c>
      <c r="O14" s="31">
        <f>Database!Z12</f>
        <v>0</v>
      </c>
      <c r="P14" s="31">
        <f>Database!AA12</f>
        <v>0</v>
      </c>
      <c r="Q14" s="31">
        <f t="shared" si="1"/>
        <v>1010</v>
      </c>
      <c r="R14" s="32">
        <f t="shared" si="2"/>
        <v>14490</v>
      </c>
      <c r="S14" s="3"/>
      <c r="T14" s="3"/>
      <c r="U14" s="3"/>
      <c r="V14" s="3"/>
    </row>
    <row r="15" spans="1:22" ht="16.5" thickBot="1">
      <c r="A15" s="31">
        <f t="shared" si="3"/>
        <v>10</v>
      </c>
      <c r="B15" s="31" t="str">
        <f>Database!A13</f>
        <v>Divya Kumar</v>
      </c>
      <c r="C15" s="31">
        <f>Database!I13</f>
        <v>8000</v>
      </c>
      <c r="D15" s="31">
        <f>Database!K13</f>
        <v>4000</v>
      </c>
      <c r="E15" s="31">
        <f>Database!L13</f>
        <v>800</v>
      </c>
      <c r="F15" s="31">
        <f>Database!M13</f>
        <v>2000</v>
      </c>
      <c r="G15" s="31">
        <f>Database!O13</f>
        <v>400</v>
      </c>
      <c r="H15" s="31">
        <f>Database!P13</f>
        <v>800</v>
      </c>
      <c r="I15" s="31">
        <f>Database!S13</f>
        <v>0</v>
      </c>
      <c r="J15" s="31">
        <f>Database!U13</f>
        <v>0</v>
      </c>
      <c r="K15" s="31">
        <f>Database!V13</f>
        <v>0</v>
      </c>
      <c r="L15" s="31">
        <f t="shared" si="0"/>
        <v>8000</v>
      </c>
      <c r="M15" s="31">
        <f>Database!X13</f>
        <v>580</v>
      </c>
      <c r="N15" s="31">
        <f>Database!Y13</f>
        <v>0</v>
      </c>
      <c r="O15" s="31">
        <f>Database!Z13</f>
        <v>0</v>
      </c>
      <c r="P15" s="31">
        <f>Database!AA13</f>
        <v>0</v>
      </c>
      <c r="Q15" s="31">
        <f t="shared" si="1"/>
        <v>580</v>
      </c>
      <c r="R15" s="32">
        <f t="shared" si="2"/>
        <v>7420</v>
      </c>
      <c r="S15" s="3"/>
      <c r="T15" s="3"/>
      <c r="U15" s="3"/>
      <c r="V15" s="3"/>
    </row>
    <row r="16" spans="1:22" ht="16.5" thickBot="1">
      <c r="A16" s="31">
        <f t="shared" si="3"/>
        <v>11</v>
      </c>
      <c r="B16" s="31" t="str">
        <f>Database!A14</f>
        <v>Shilpa R</v>
      </c>
      <c r="C16" s="31">
        <f>Database!I14</f>
        <v>8000</v>
      </c>
      <c r="D16" s="31">
        <f>Database!K14</f>
        <v>4000</v>
      </c>
      <c r="E16" s="31">
        <f>Database!L14</f>
        <v>800</v>
      </c>
      <c r="F16" s="31">
        <f>Database!M14</f>
        <v>2000</v>
      </c>
      <c r="G16" s="31">
        <f>Database!O14</f>
        <v>390</v>
      </c>
      <c r="H16" s="31">
        <f>Database!P14</f>
        <v>774</v>
      </c>
      <c r="I16" s="31">
        <f>Database!S14</f>
        <v>40</v>
      </c>
      <c r="J16" s="31">
        <f>Database!U14</f>
        <v>0</v>
      </c>
      <c r="K16" s="31">
        <f>Database!V14</f>
        <v>0</v>
      </c>
      <c r="L16" s="31">
        <f t="shared" si="0"/>
        <v>8004</v>
      </c>
      <c r="M16" s="31">
        <f>Database!X14</f>
        <v>580</v>
      </c>
      <c r="N16" s="31">
        <f>Database!Y14</f>
        <v>0</v>
      </c>
      <c r="O16" s="31">
        <f>Database!Z14</f>
        <v>0</v>
      </c>
      <c r="P16" s="31">
        <f>Database!AA14</f>
        <v>0</v>
      </c>
      <c r="Q16" s="31">
        <f t="shared" si="1"/>
        <v>580</v>
      </c>
      <c r="R16" s="32">
        <f t="shared" si="2"/>
        <v>7424</v>
      </c>
      <c r="S16" s="3"/>
      <c r="T16" s="3"/>
      <c r="U16" s="3"/>
      <c r="V16" s="3"/>
    </row>
    <row r="17" spans="1:22" ht="16.5" thickBot="1">
      <c r="A17" s="31">
        <f t="shared" si="3"/>
        <v>12</v>
      </c>
      <c r="B17" s="31" t="str">
        <f>Database!A15</f>
        <v>Sindhu J.P</v>
      </c>
      <c r="C17" s="31">
        <f>Database!I15</f>
        <v>8000</v>
      </c>
      <c r="D17" s="31">
        <f>Database!K15</f>
        <v>4000</v>
      </c>
      <c r="E17" s="31">
        <f>Database!L15</f>
        <v>800</v>
      </c>
      <c r="F17" s="31">
        <f>Database!M15</f>
        <v>2000</v>
      </c>
      <c r="G17" s="31">
        <f>Database!O15</f>
        <v>400</v>
      </c>
      <c r="H17" s="31">
        <f>Database!P15</f>
        <v>800</v>
      </c>
      <c r="I17" s="31">
        <f>Database!S15</f>
        <v>0</v>
      </c>
      <c r="J17" s="31">
        <f>Database!U15</f>
        <v>0</v>
      </c>
      <c r="K17" s="31">
        <f>Database!V15</f>
        <v>0</v>
      </c>
      <c r="L17" s="31">
        <f t="shared" si="0"/>
        <v>8000</v>
      </c>
      <c r="M17" s="31">
        <f>Database!X15</f>
        <v>580</v>
      </c>
      <c r="N17" s="31">
        <f>Database!Y15</f>
        <v>0</v>
      </c>
      <c r="O17" s="31">
        <f>Database!Z15</f>
        <v>0</v>
      </c>
      <c r="P17" s="31">
        <f>Database!AA15</f>
        <v>0</v>
      </c>
      <c r="Q17" s="31">
        <f t="shared" si="1"/>
        <v>580</v>
      </c>
      <c r="R17" s="32">
        <f t="shared" si="2"/>
        <v>7420</v>
      </c>
      <c r="S17" s="3"/>
      <c r="T17" s="3"/>
      <c r="U17" s="3"/>
      <c r="V17" s="3"/>
    </row>
    <row r="18" spans="1:22" ht="16.5" thickBot="1">
      <c r="A18" s="31">
        <f t="shared" si="3"/>
        <v>13</v>
      </c>
      <c r="B18" s="31" t="str">
        <f>Database!A16</f>
        <v>Deepthi P.S</v>
      </c>
      <c r="C18" s="31">
        <f>Database!I16</f>
        <v>8000</v>
      </c>
      <c r="D18" s="31">
        <f>Database!K16</f>
        <v>4000</v>
      </c>
      <c r="E18" s="31">
        <f>Database!L16</f>
        <v>800</v>
      </c>
      <c r="F18" s="31">
        <f>Database!M16</f>
        <v>2000</v>
      </c>
      <c r="G18" s="31">
        <f>Database!O16</f>
        <v>180</v>
      </c>
      <c r="H18" s="31">
        <f>Database!P16</f>
        <v>749</v>
      </c>
      <c r="I18" s="31">
        <f>Database!S16</f>
        <v>270</v>
      </c>
      <c r="J18" s="31">
        <f>Database!U16</f>
        <v>0</v>
      </c>
      <c r="K18" s="31">
        <f>Database!V16</f>
        <v>0</v>
      </c>
      <c r="L18" s="31">
        <f t="shared" si="0"/>
        <v>7999</v>
      </c>
      <c r="M18" s="31">
        <f>Database!X16</f>
        <v>580</v>
      </c>
      <c r="N18" s="31">
        <f>Database!Y16</f>
        <v>0</v>
      </c>
      <c r="O18" s="31">
        <f>Database!Z16</f>
        <v>0</v>
      </c>
      <c r="P18" s="31">
        <f>Database!AA16</f>
        <v>0</v>
      </c>
      <c r="Q18" s="31">
        <f t="shared" si="1"/>
        <v>580</v>
      </c>
      <c r="R18" s="32">
        <f t="shared" si="2"/>
        <v>7419</v>
      </c>
      <c r="S18" s="3"/>
      <c r="T18" s="3"/>
      <c r="U18" s="3"/>
      <c r="V18" s="3"/>
    </row>
    <row r="19" spans="1:22" ht="16.5" thickBot="1">
      <c r="A19" s="31">
        <f t="shared" si="3"/>
        <v>14</v>
      </c>
      <c r="B19" s="31" t="str">
        <f>Database!A17</f>
        <v>Lijin k c</v>
      </c>
      <c r="C19" s="31">
        <f>Database!I17</f>
        <v>13000</v>
      </c>
      <c r="D19" s="31">
        <f>Database!K17</f>
        <v>6500</v>
      </c>
      <c r="E19" s="31">
        <f>Database!L17</f>
        <v>1300</v>
      </c>
      <c r="F19" s="31">
        <f>Database!M17</f>
        <v>3250</v>
      </c>
      <c r="G19" s="31">
        <f>Database!O17</f>
        <v>500</v>
      </c>
      <c r="H19" s="31">
        <f>Database!P17</f>
        <v>1000</v>
      </c>
      <c r="I19" s="31">
        <f>Database!S17</f>
        <v>450</v>
      </c>
      <c r="J19" s="31">
        <f>Database!U17</f>
        <v>2000</v>
      </c>
      <c r="K19" s="31">
        <f>Database!V17</f>
        <v>0</v>
      </c>
      <c r="L19" s="31">
        <f t="shared" si="0"/>
        <v>15000</v>
      </c>
      <c r="M19" s="31">
        <f>Database!X17</f>
        <v>940</v>
      </c>
      <c r="N19" s="31">
        <f>Database!Y17</f>
        <v>0</v>
      </c>
      <c r="O19" s="31">
        <f>Database!Z17</f>
        <v>0</v>
      </c>
      <c r="P19" s="31">
        <f>Database!AA17</f>
        <v>0</v>
      </c>
      <c r="Q19" s="31">
        <f t="shared" si="1"/>
        <v>940</v>
      </c>
      <c r="R19" s="32">
        <f t="shared" si="2"/>
        <v>14060</v>
      </c>
      <c r="S19" s="3"/>
      <c r="T19" s="3"/>
      <c r="U19" s="3"/>
      <c r="V19" s="3"/>
    </row>
    <row r="20" spans="1:22" ht="16.5" thickBot="1">
      <c r="A20" s="31">
        <f t="shared" si="3"/>
        <v>15</v>
      </c>
      <c r="B20" s="31" t="str">
        <f>Database!A18</f>
        <v>Sayad K M</v>
      </c>
      <c r="C20" s="31">
        <f>Database!I18</f>
        <v>35000</v>
      </c>
      <c r="D20" s="31">
        <f>Database!K18</f>
        <v>17500</v>
      </c>
      <c r="E20" s="31">
        <f>Database!L18</f>
        <v>3500</v>
      </c>
      <c r="F20" s="31">
        <f>Database!M18</f>
        <v>8750</v>
      </c>
      <c r="G20" s="31">
        <f>Database!O18</f>
        <v>1600</v>
      </c>
      <c r="H20" s="31">
        <f>Database!P18</f>
        <v>1250</v>
      </c>
      <c r="I20" s="31">
        <f>Database!S18</f>
        <v>2400</v>
      </c>
      <c r="J20" s="31">
        <f>Database!U18</f>
        <v>2000</v>
      </c>
      <c r="K20" s="31">
        <f>Database!V18</f>
        <v>0</v>
      </c>
      <c r="L20" s="31">
        <f t="shared" si="0"/>
        <v>37000</v>
      </c>
      <c r="M20" s="31">
        <f>Database!X18</f>
        <v>1800</v>
      </c>
      <c r="N20" s="31">
        <f>Database!Y18</f>
        <v>0</v>
      </c>
      <c r="O20" s="31">
        <f>Database!Z18</f>
        <v>2000</v>
      </c>
      <c r="P20" s="31">
        <f>Database!AA18</f>
        <v>0</v>
      </c>
      <c r="Q20" s="31">
        <f t="shared" si="1"/>
        <v>3800</v>
      </c>
      <c r="R20" s="32">
        <f t="shared" si="2"/>
        <v>33200</v>
      </c>
      <c r="S20" s="3"/>
      <c r="T20" s="3"/>
      <c r="U20" s="3"/>
      <c r="V20" s="3"/>
    </row>
    <row r="21" spans="1:22" ht="16.5" thickBot="1">
      <c r="A21" s="31">
        <f t="shared" si="3"/>
        <v>16</v>
      </c>
      <c r="B21" s="31" t="str">
        <f>Database!A19</f>
        <v>Ajil k Mohanan</v>
      </c>
      <c r="C21" s="31">
        <f>Database!I19</f>
        <v>22000</v>
      </c>
      <c r="D21" s="31">
        <f>Database!K19</f>
        <v>11000</v>
      </c>
      <c r="E21" s="31">
        <f>Database!L19</f>
        <v>2200</v>
      </c>
      <c r="F21" s="31">
        <f>Database!M19</f>
        <v>5500</v>
      </c>
      <c r="G21" s="31">
        <f>Database!O19</f>
        <v>500</v>
      </c>
      <c r="H21" s="31">
        <f>Database!P19</f>
        <v>1250</v>
      </c>
      <c r="I21" s="31">
        <f>Database!S19</f>
        <v>1550</v>
      </c>
      <c r="J21" s="31">
        <f>Database!U19</f>
        <v>0</v>
      </c>
      <c r="K21" s="31">
        <f>Database!V19</f>
        <v>0</v>
      </c>
      <c r="L21" s="31">
        <f t="shared" ref="L21:L26" si="4">SUM(D21:K21)</f>
        <v>22000</v>
      </c>
      <c r="M21" s="31">
        <f>Database!X19</f>
        <v>1580</v>
      </c>
      <c r="N21" s="31">
        <f>Database!Y19</f>
        <v>0</v>
      </c>
      <c r="O21" s="31">
        <f>Database!Z19</f>
        <v>0</v>
      </c>
      <c r="P21" s="31">
        <f>Database!AA19</f>
        <v>0</v>
      </c>
      <c r="Q21" s="31">
        <f t="shared" ref="Q21:Q26" si="5">SUM(M21:P21)</f>
        <v>1580</v>
      </c>
      <c r="R21" s="32">
        <f t="shared" ref="R21:R26" si="6">L21-Q21</f>
        <v>20420</v>
      </c>
      <c r="S21" s="3"/>
      <c r="T21" s="3"/>
      <c r="U21" s="3"/>
      <c r="V21" s="3"/>
    </row>
    <row r="22" spans="1:22" ht="16.5" thickBot="1">
      <c r="A22" s="31">
        <f t="shared" si="3"/>
        <v>17</v>
      </c>
      <c r="B22" s="31" t="str">
        <f>Database!A20</f>
        <v>Edison ML</v>
      </c>
      <c r="C22" s="31">
        <f>Database!I20</f>
        <v>12000</v>
      </c>
      <c r="D22" s="31">
        <f>Database!K20</f>
        <v>6000</v>
      </c>
      <c r="E22" s="31">
        <f>Database!L20</f>
        <v>1200</v>
      </c>
      <c r="F22" s="31">
        <f>Database!M20</f>
        <v>3000</v>
      </c>
      <c r="G22" s="31">
        <f>Database!O20</f>
        <v>600</v>
      </c>
      <c r="H22" s="31">
        <f>Database!P20</f>
        <v>1200</v>
      </c>
      <c r="I22" s="31">
        <f>Database!S20</f>
        <v>0</v>
      </c>
      <c r="J22" s="31">
        <f>Database!U20</f>
        <v>1000</v>
      </c>
      <c r="K22" s="31">
        <f>Database!V20</f>
        <v>0</v>
      </c>
      <c r="L22" s="31">
        <f t="shared" si="4"/>
        <v>13000</v>
      </c>
      <c r="M22" s="31">
        <f>Database!X20</f>
        <v>860</v>
      </c>
      <c r="N22" s="31">
        <f>Database!Y20</f>
        <v>0</v>
      </c>
      <c r="O22" s="31">
        <f>Database!Z20</f>
        <v>0</v>
      </c>
      <c r="P22" s="31">
        <f>Database!AA20</f>
        <v>0</v>
      </c>
      <c r="Q22" s="31">
        <f t="shared" si="5"/>
        <v>860</v>
      </c>
      <c r="R22" s="32">
        <f t="shared" si="6"/>
        <v>12140</v>
      </c>
      <c r="S22" s="3"/>
      <c r="T22" s="3"/>
      <c r="U22" s="3"/>
      <c r="V22" s="3"/>
    </row>
    <row r="23" spans="1:22" ht="16.5" thickBot="1">
      <c r="A23" s="31">
        <f t="shared" si="3"/>
        <v>18</v>
      </c>
      <c r="B23" s="31" t="str">
        <f>Database!A21</f>
        <v>Basil P E</v>
      </c>
      <c r="C23" s="31">
        <f>Database!I21</f>
        <v>22000</v>
      </c>
      <c r="D23" s="31">
        <f>Database!K21</f>
        <v>11000</v>
      </c>
      <c r="E23" s="31">
        <f>Database!L21</f>
        <v>2200</v>
      </c>
      <c r="F23" s="31">
        <f>Database!M21</f>
        <v>5500</v>
      </c>
      <c r="G23" s="31">
        <f>Database!O21</f>
        <v>270</v>
      </c>
      <c r="H23" s="31">
        <f>Database!P21</f>
        <v>1067</v>
      </c>
      <c r="I23" s="31">
        <f>Database!S21</f>
        <v>1960</v>
      </c>
      <c r="J23" s="31">
        <f>Database!U21</f>
        <v>5000</v>
      </c>
      <c r="K23" s="31">
        <f>Database!V21</f>
        <v>0</v>
      </c>
      <c r="L23" s="31">
        <f t="shared" si="4"/>
        <v>26997</v>
      </c>
      <c r="M23" s="31">
        <f>Database!X21</f>
        <v>1580</v>
      </c>
      <c r="N23" s="31">
        <f>Database!Y21</f>
        <v>0</v>
      </c>
      <c r="O23" s="31">
        <f>Database!Z21</f>
        <v>0</v>
      </c>
      <c r="P23" s="31">
        <f>Database!AA21</f>
        <v>0</v>
      </c>
      <c r="Q23" s="31">
        <f t="shared" si="5"/>
        <v>1580</v>
      </c>
      <c r="R23" s="32">
        <f t="shared" si="6"/>
        <v>25417</v>
      </c>
      <c r="S23" s="3"/>
      <c r="T23" s="3"/>
      <c r="U23" s="3"/>
      <c r="V23" s="3"/>
    </row>
    <row r="24" spans="1:22" ht="16.5" thickBot="1">
      <c r="A24" s="31">
        <f t="shared" si="3"/>
        <v>19</v>
      </c>
      <c r="B24" s="31" t="str">
        <f>Database!A22</f>
        <v>Jobin George</v>
      </c>
      <c r="C24" s="31">
        <f>Database!I22</f>
        <v>16000</v>
      </c>
      <c r="D24" s="31">
        <f>Database!K22</f>
        <v>7420</v>
      </c>
      <c r="E24" s="31">
        <f>Database!L22</f>
        <v>1480</v>
      </c>
      <c r="F24" s="31">
        <f>Database!M22</f>
        <v>3710</v>
      </c>
      <c r="G24" s="31">
        <f>Database!O22</f>
        <v>770</v>
      </c>
      <c r="H24" s="31">
        <f>Database!P22</f>
        <v>1250</v>
      </c>
      <c r="I24" s="31">
        <f>Database!S22</f>
        <v>780</v>
      </c>
      <c r="J24" s="31">
        <f>Database!U22</f>
        <v>1500</v>
      </c>
      <c r="K24" s="31">
        <f>Database!V22</f>
        <v>0</v>
      </c>
      <c r="L24" s="31">
        <f t="shared" si="4"/>
        <v>16910</v>
      </c>
      <c r="M24" s="31">
        <f>Database!X22</f>
        <v>1070</v>
      </c>
      <c r="N24" s="31">
        <f>Database!Y22</f>
        <v>0</v>
      </c>
      <c r="O24" s="31">
        <f>Database!Z22</f>
        <v>0</v>
      </c>
      <c r="P24" s="31">
        <f>Database!AA22</f>
        <v>0</v>
      </c>
      <c r="Q24" s="31">
        <f t="shared" si="5"/>
        <v>1070</v>
      </c>
      <c r="R24" s="32">
        <f t="shared" si="6"/>
        <v>15840</v>
      </c>
      <c r="S24" s="3"/>
      <c r="T24" s="3"/>
      <c r="U24" s="3"/>
      <c r="V24" s="3"/>
    </row>
    <row r="25" spans="1:22" ht="16.5" thickBot="1">
      <c r="A25" s="31">
        <f t="shared" si="3"/>
        <v>20</v>
      </c>
      <c r="B25" s="31" t="str">
        <f>Database!A23</f>
        <v>Jismon Tomy</v>
      </c>
      <c r="C25" s="31">
        <f>Database!I23</f>
        <v>10000</v>
      </c>
      <c r="D25" s="31">
        <f>Database!K23</f>
        <v>5000</v>
      </c>
      <c r="E25" s="31">
        <f>Database!L23</f>
        <v>1000</v>
      </c>
      <c r="F25" s="31">
        <f>Database!M23</f>
        <v>2500</v>
      </c>
      <c r="G25" s="31">
        <f>Database!O23</f>
        <v>500</v>
      </c>
      <c r="H25" s="31">
        <f>Database!P23</f>
        <v>1000</v>
      </c>
      <c r="I25" s="31">
        <f>Database!S23</f>
        <v>0</v>
      </c>
      <c r="J25" s="31">
        <f>Database!U23</f>
        <v>2000</v>
      </c>
      <c r="K25" s="31">
        <f>Database!V23</f>
        <v>0</v>
      </c>
      <c r="L25" s="31">
        <f t="shared" si="4"/>
        <v>12000</v>
      </c>
      <c r="M25" s="31">
        <f>Database!X23</f>
        <v>720</v>
      </c>
      <c r="N25" s="31">
        <f>Database!Y23</f>
        <v>0</v>
      </c>
      <c r="O25" s="31">
        <f>Database!Z23</f>
        <v>0</v>
      </c>
      <c r="P25" s="31">
        <f>Database!AA23</f>
        <v>0</v>
      </c>
      <c r="Q25" s="31">
        <f t="shared" si="5"/>
        <v>720</v>
      </c>
      <c r="R25" s="32">
        <f t="shared" si="6"/>
        <v>11280</v>
      </c>
      <c r="S25" s="3"/>
      <c r="T25" s="3"/>
      <c r="U25" s="3"/>
      <c r="V25" s="3"/>
    </row>
    <row r="26" spans="1:22" ht="16.5" thickBot="1">
      <c r="A26" s="31">
        <f t="shared" si="3"/>
        <v>21</v>
      </c>
      <c r="B26" s="31" t="str">
        <f>Database!A24</f>
        <v>Sharafali P</v>
      </c>
      <c r="C26" s="31">
        <f>Database!I24</f>
        <v>14000</v>
      </c>
      <c r="D26" s="31">
        <f>Database!K24</f>
        <v>7000</v>
      </c>
      <c r="E26" s="31">
        <f>Database!L24</f>
        <v>1400</v>
      </c>
      <c r="F26" s="31">
        <f>Database!M24</f>
        <v>3500</v>
      </c>
      <c r="G26" s="31">
        <f>Database!O24</f>
        <v>700</v>
      </c>
      <c r="H26" s="31">
        <f>Database!P24</f>
        <v>1250</v>
      </c>
      <c r="I26" s="31">
        <f>Database!S24</f>
        <v>150</v>
      </c>
      <c r="J26" s="31">
        <f>Database!U24</f>
        <v>0</v>
      </c>
      <c r="K26" s="31">
        <f>Database!V24</f>
        <v>0</v>
      </c>
      <c r="L26" s="31">
        <f t="shared" si="4"/>
        <v>14000</v>
      </c>
      <c r="M26" s="31">
        <f>Database!X24</f>
        <v>1010</v>
      </c>
      <c r="N26" s="31">
        <f>Database!Y24</f>
        <v>0</v>
      </c>
      <c r="O26" s="31">
        <f>Database!Z24</f>
        <v>0</v>
      </c>
      <c r="P26" s="31">
        <f>Database!AA24</f>
        <v>0</v>
      </c>
      <c r="Q26" s="31">
        <f t="shared" si="5"/>
        <v>1010</v>
      </c>
      <c r="R26" s="32">
        <f t="shared" si="6"/>
        <v>12990</v>
      </c>
      <c r="S26" s="3"/>
      <c r="T26" s="3"/>
      <c r="U26" s="3"/>
      <c r="V26" s="3"/>
    </row>
    <row r="27" spans="1:22" ht="16.5" thickBot="1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71" t="s">
        <v>122</v>
      </c>
      <c r="Q27" s="71"/>
      <c r="R27" s="73">
        <f>SUM(R6:R26)</f>
        <v>382720</v>
      </c>
    </row>
    <row r="28" spans="1:22" ht="16.5" thickBot="1">
      <c r="A28" s="31"/>
      <c r="B28" s="72" t="e">
        <f ca="1">CONCATENATE("Rupees ",SpellNumber(R27))</f>
        <v>#NAME?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33"/>
      <c r="N28" s="33"/>
      <c r="O28" s="33"/>
      <c r="P28" s="71"/>
      <c r="Q28" s="71"/>
      <c r="R28" s="73"/>
    </row>
    <row r="29" spans="1:22" ht="15.75" thickBot="1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74" t="str">
        <f>'Salary Slip'!B27</f>
        <v>Authorised by Managing Director</v>
      </c>
      <c r="N29" s="74"/>
      <c r="O29" s="74"/>
      <c r="P29" s="74"/>
      <c r="Q29" s="74"/>
      <c r="R29" s="75"/>
    </row>
    <row r="30" spans="1:22" ht="15.75" thickBot="1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76"/>
      <c r="N30" s="76"/>
      <c r="O30" s="76"/>
      <c r="P30" s="63"/>
      <c r="Q30" s="63"/>
      <c r="R30" s="78"/>
    </row>
    <row r="31" spans="1:22" ht="15.75" thickBot="1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76"/>
      <c r="N31" s="76"/>
      <c r="O31" s="76"/>
      <c r="P31" s="63"/>
      <c r="Q31" s="63"/>
      <c r="R31" s="78"/>
    </row>
    <row r="32" spans="1:22" ht="15.75" thickBot="1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77" t="str">
        <f>'Salary Slip'!G27</f>
        <v>Signature</v>
      </c>
      <c r="N32" s="77"/>
      <c r="O32" s="77"/>
      <c r="P32" s="63"/>
      <c r="Q32" s="63"/>
      <c r="R32" s="78"/>
    </row>
    <row r="33" spans="1:18" ht="15.75" thickBot="1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77"/>
      <c r="N33" s="77"/>
      <c r="O33" s="77"/>
      <c r="P33" s="63"/>
      <c r="Q33" s="63"/>
      <c r="R33" s="78"/>
    </row>
  </sheetData>
  <mergeCells count="20">
    <mergeCell ref="M29:R29"/>
    <mergeCell ref="M30:O31"/>
    <mergeCell ref="M32:O33"/>
    <mergeCell ref="P30:R33"/>
    <mergeCell ref="A1:P1"/>
    <mergeCell ref="Q1:R2"/>
    <mergeCell ref="A29:L33"/>
    <mergeCell ref="A27:O27"/>
    <mergeCell ref="A3:R3"/>
    <mergeCell ref="D4:K4"/>
    <mergeCell ref="C4:C5"/>
    <mergeCell ref="B4:B5"/>
    <mergeCell ref="A4:A5"/>
    <mergeCell ref="L4:L5"/>
    <mergeCell ref="M4:Q4"/>
    <mergeCell ref="R4:R5"/>
    <mergeCell ref="A2:P2"/>
    <mergeCell ref="P27:Q28"/>
    <mergeCell ref="B28:L28"/>
    <mergeCell ref="R27:R28"/>
  </mergeCells>
  <conditionalFormatting sqref="A38:XFD1048576 A37 C37:J37 A34:XFD36 C33:J33 A33 P33:XFD33 L37:XFD37 N30:O31 A28:B28 A5:Q5 S5:XFD5 A3:XFD4 A29:L32 M29:M31 S28:XFD32 P30:R32 A6:P27 R6:XFD27 Q6:Q26">
    <cfRule type="beginsWith" priority="1" operator="beginsWith" text="0">
      <formula>LEFT(A3,LEN("0"))="0"</formula>
    </cfRule>
  </conditionalFormatting>
  <printOptions horizontalCentered="1" verticalCentered="1"/>
  <pageMargins left="0" right="0" top="0.1" bottom="0" header="0.31496062992126" footer="0.31496062992126"/>
  <pageSetup paperSize="9" scale="84" orientation="landscape" r:id="rId1"/>
  <legacyDrawing r:id="rId2"/>
  <controls>
    <control shapeId="2049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Q27"/>
  <sheetViews>
    <sheetView showGridLines="0" tabSelected="1" zoomScale="65" zoomScaleNormal="65" workbookViewId="0">
      <pane ySplit="30" topLeftCell="A31" activePane="bottomLeft" state="frozen"/>
      <selection pane="bottomLeft" activeCell="U18" sqref="U18"/>
    </sheetView>
  </sheetViews>
  <sheetFormatPr defaultColWidth="9.140625" defaultRowHeight="15.75"/>
  <cols>
    <col min="1" max="1" width="14.28515625" style="1" customWidth="1"/>
    <col min="2" max="3" width="9.140625" style="1"/>
    <col min="4" max="4" width="9.28515625" style="1" customWidth="1"/>
    <col min="5" max="5" width="3.7109375" style="1" customWidth="1"/>
    <col min="6" max="6" width="6.7109375" style="1" bestFit="1" customWidth="1"/>
    <col min="7" max="7" width="3.7109375" style="1" customWidth="1"/>
    <col min="8" max="8" width="12" style="1" customWidth="1"/>
    <col min="9" max="9" width="4.28515625" style="1" customWidth="1"/>
    <col min="10" max="10" width="7" style="1" customWidth="1"/>
    <col min="11" max="11" width="9.140625" style="1"/>
    <col min="12" max="12" width="5.140625" style="1" customWidth="1"/>
    <col min="13" max="13" width="4.7109375" style="1" customWidth="1"/>
    <col min="14" max="14" width="1" style="1" customWidth="1"/>
    <col min="15" max="15" width="15.42578125" style="1" bestFit="1" customWidth="1"/>
    <col min="16" max="16" width="32.5703125" style="1" bestFit="1" customWidth="1"/>
    <col min="17" max="17" width="23.7109375" style="1" customWidth="1"/>
    <col min="18" max="19" width="9.140625" style="1" customWidth="1"/>
    <col min="20" max="20" width="16.140625" style="1" customWidth="1"/>
    <col min="21" max="23" width="9.140625" style="1" customWidth="1"/>
    <col min="24" max="16384" width="9.140625" style="1"/>
  </cols>
  <sheetData>
    <row r="1" spans="1:17" ht="49.5" customHeight="1">
      <c r="A1" s="2"/>
      <c r="B1" s="116" t="str">
        <f>VLOOKUP(Q2,_xlnm.Database,36,FALSE)</f>
        <v>ABC &amp; Company Ltd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92"/>
      <c r="O1" s="113"/>
      <c r="P1" s="114"/>
      <c r="Q1" s="115"/>
    </row>
    <row r="2" spans="1:17" ht="22.5">
      <c r="A2" s="2"/>
      <c r="B2" s="91" t="str">
        <f>PROPER(CONCATENATE("SALARY PAY SLIP FOR THE MONTH OF"&amp;" ",VLOOKUP(Q2,_xlnm.Database,3,FALSE)&amp;" ",VLOOKUP(Q2,_xlnm.Database,4,FALSE)))</f>
        <v>Salary Pay Slip For The Month Of May 2018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3"/>
      <c r="O2" s="92"/>
      <c r="P2" s="5" t="s">
        <v>19</v>
      </c>
      <c r="Q2" s="2" t="s">
        <v>115</v>
      </c>
    </row>
    <row r="3" spans="1:17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5"/>
      <c r="N3" s="93"/>
      <c r="O3" s="93"/>
      <c r="P3" s="2" t="s">
        <v>54</v>
      </c>
      <c r="Q3" s="25" t="str">
        <f>VLOOKUP(Q2,_xlnm.Database,2,FALSE)</f>
        <v>Chief Technical Officer</v>
      </c>
    </row>
    <row r="4" spans="1:17" ht="19.5">
      <c r="A4" s="2"/>
      <c r="B4" s="26" t="s">
        <v>10</v>
      </c>
      <c r="C4" s="88" t="str">
        <f>VLOOKUP(Q2,_xlnm.Database,31,FALSE)&amp;"."&amp;VLOOKUP(Q2,_xlnm.Database,1,FALSE)</f>
        <v>Mr.Raj Sharma</v>
      </c>
      <c r="D4" s="89"/>
      <c r="E4" s="89"/>
      <c r="F4" s="90"/>
      <c r="G4" s="117" t="str">
        <f>PROPER(P3)</f>
        <v>Designation</v>
      </c>
      <c r="H4" s="117"/>
      <c r="I4" s="88" t="str">
        <f>Q3</f>
        <v>Chief Technical Officer</v>
      </c>
      <c r="J4" s="89"/>
      <c r="K4" s="89"/>
      <c r="L4" s="89"/>
      <c r="M4" s="90"/>
      <c r="N4" s="93"/>
      <c r="O4" s="93"/>
      <c r="P4" s="2" t="s">
        <v>21</v>
      </c>
      <c r="Q4" s="27">
        <f>VLOOKUP(Q$2,_xlnm.Database,7,FALSE)</f>
        <v>5</v>
      </c>
    </row>
    <row r="5" spans="1:17">
      <c r="A5" s="2" t="s">
        <v>6</v>
      </c>
      <c r="B5" s="80" t="s">
        <v>0</v>
      </c>
      <c r="C5" s="80"/>
      <c r="D5" s="80"/>
      <c r="E5" s="80"/>
      <c r="F5" s="80"/>
      <c r="G5" s="5" t="s">
        <v>163</v>
      </c>
      <c r="H5" s="2">
        <f>Q9</f>
        <v>23700</v>
      </c>
      <c r="I5" s="4" t="s">
        <v>2</v>
      </c>
      <c r="J5" s="4" t="s">
        <v>3</v>
      </c>
      <c r="K5" s="4"/>
      <c r="L5" s="4"/>
      <c r="M5" s="4">
        <f>MIN(30,Q5)</f>
        <v>27</v>
      </c>
      <c r="N5" s="93"/>
      <c r="O5" s="93"/>
      <c r="P5" s="2" t="s">
        <v>42</v>
      </c>
      <c r="Q5" s="27">
        <f>VLOOKUP(Q$2,_xlnm.Database,5,FALSE)</f>
        <v>27</v>
      </c>
    </row>
    <row r="6" spans="1:17">
      <c r="A6" s="2" t="s">
        <v>7</v>
      </c>
      <c r="B6" s="80" t="s">
        <v>28</v>
      </c>
      <c r="C6" s="80"/>
      <c r="D6" s="80"/>
      <c r="E6" s="5" t="s">
        <v>163</v>
      </c>
      <c r="F6" s="2">
        <f t="shared" ref="F6:F12" si="0">Q10</f>
        <v>4740</v>
      </c>
      <c r="G6" s="80"/>
      <c r="H6" s="80"/>
      <c r="I6" s="4" t="s">
        <v>5</v>
      </c>
      <c r="J6" s="4" t="s">
        <v>4</v>
      </c>
      <c r="K6" s="4"/>
      <c r="L6" s="4"/>
      <c r="M6" s="4">
        <f>Q4</f>
        <v>5</v>
      </c>
      <c r="N6" s="93"/>
      <c r="O6" s="93"/>
      <c r="P6" s="2" t="s">
        <v>44</v>
      </c>
      <c r="Q6" s="27">
        <f>VLOOKUP(Q$2,_xlnm.Database,6,FALSE)</f>
        <v>2</v>
      </c>
    </row>
    <row r="7" spans="1:17">
      <c r="A7" s="2" t="s">
        <v>8</v>
      </c>
      <c r="B7" s="80" t="s">
        <v>32</v>
      </c>
      <c r="C7" s="80"/>
      <c r="D7" s="80"/>
      <c r="E7" s="5" t="s">
        <v>163</v>
      </c>
      <c r="F7" s="2">
        <f t="shared" si="0"/>
        <v>11850</v>
      </c>
      <c r="G7" s="80"/>
      <c r="H7" s="80"/>
      <c r="I7" s="4"/>
      <c r="J7" s="4" t="s">
        <v>14</v>
      </c>
      <c r="K7" s="4"/>
      <c r="L7" s="4"/>
      <c r="M7" s="4">
        <f>Q6</f>
        <v>2</v>
      </c>
      <c r="N7" s="93"/>
      <c r="O7" s="93"/>
      <c r="P7" s="2" t="s">
        <v>50</v>
      </c>
      <c r="Q7" s="27">
        <f>VLOOKUP(Q$2,_xlnm.Database,9,FALSE)</f>
        <v>60000</v>
      </c>
    </row>
    <row r="8" spans="1:17">
      <c r="A8" s="2" t="s">
        <v>9</v>
      </c>
      <c r="B8" s="80" t="s">
        <v>30</v>
      </c>
      <c r="C8" s="80"/>
      <c r="D8" s="80"/>
      <c r="E8" s="5" t="s">
        <v>163</v>
      </c>
      <c r="F8" s="2">
        <f t="shared" si="0"/>
        <v>1420</v>
      </c>
      <c r="G8" s="80"/>
      <c r="H8" s="80"/>
      <c r="I8" s="4"/>
      <c r="J8" s="4" t="s">
        <v>15</v>
      </c>
      <c r="K8" s="4"/>
      <c r="L8" s="4"/>
      <c r="M8" s="4">
        <f>IF(M6&lt;=M7,0,M6-M7)</f>
        <v>3</v>
      </c>
      <c r="N8" s="93"/>
      <c r="O8" s="94"/>
      <c r="P8" s="2"/>
      <c r="Q8" s="27"/>
    </row>
    <row r="9" spans="1:17">
      <c r="A9" s="2" t="s">
        <v>11</v>
      </c>
      <c r="B9" s="80" t="s">
        <v>33</v>
      </c>
      <c r="C9" s="80"/>
      <c r="D9" s="80"/>
      <c r="E9" s="5" t="s">
        <v>163</v>
      </c>
      <c r="F9" s="2">
        <f t="shared" si="0"/>
        <v>0</v>
      </c>
      <c r="G9" s="80"/>
      <c r="H9" s="80"/>
      <c r="I9" s="4" t="s">
        <v>13</v>
      </c>
      <c r="J9" s="4" t="s">
        <v>12</v>
      </c>
      <c r="K9" s="4"/>
      <c r="L9" s="4"/>
      <c r="M9" s="4">
        <f>M5-M8</f>
        <v>24</v>
      </c>
      <c r="N9" s="93"/>
      <c r="O9" s="107" t="s">
        <v>41</v>
      </c>
      <c r="P9" s="2" t="s">
        <v>26</v>
      </c>
      <c r="Q9" s="27">
        <f>VLOOKUP(Q$2,_xlnm.Database,11,FALSE)</f>
        <v>23700</v>
      </c>
    </row>
    <row r="10" spans="1:17">
      <c r="A10" s="2" t="s">
        <v>36</v>
      </c>
      <c r="B10" s="80" t="s">
        <v>35</v>
      </c>
      <c r="C10" s="80"/>
      <c r="D10" s="80"/>
      <c r="E10" s="5" t="s">
        <v>163</v>
      </c>
      <c r="F10" s="2">
        <f t="shared" si="0"/>
        <v>10370</v>
      </c>
      <c r="G10" s="80"/>
      <c r="H10" s="80"/>
      <c r="I10" s="80"/>
      <c r="J10" s="80"/>
      <c r="K10" s="80"/>
      <c r="L10" s="80"/>
      <c r="M10" s="80"/>
      <c r="N10" s="93"/>
      <c r="O10" s="108"/>
      <c r="P10" s="2" t="s">
        <v>27</v>
      </c>
      <c r="Q10" s="27">
        <f>VLOOKUP(Q$2,_xlnm.Database,12,FALSE)</f>
        <v>4740</v>
      </c>
    </row>
    <row r="11" spans="1:17">
      <c r="A11" s="2" t="s">
        <v>37</v>
      </c>
      <c r="B11" s="80" t="s">
        <v>38</v>
      </c>
      <c r="C11" s="80"/>
      <c r="D11" s="80"/>
      <c r="E11" s="5" t="s">
        <v>163</v>
      </c>
      <c r="F11" s="2">
        <f t="shared" si="0"/>
        <v>13100</v>
      </c>
      <c r="G11" s="80"/>
      <c r="H11" s="80"/>
      <c r="I11" s="80"/>
      <c r="J11" s="80"/>
      <c r="K11" s="80"/>
      <c r="L11" s="80"/>
      <c r="M11" s="80"/>
      <c r="N11" s="93"/>
      <c r="O11" s="108"/>
      <c r="P11" s="2" t="s">
        <v>24</v>
      </c>
      <c r="Q11" s="27">
        <f>VLOOKUP(Q$2,_xlnm.Database,13,FALSE)</f>
        <v>11850</v>
      </c>
    </row>
    <row r="12" spans="1:17">
      <c r="A12" s="2" t="s">
        <v>40</v>
      </c>
      <c r="B12" s="110" t="str">
        <f>Database!V3</f>
        <v>TA</v>
      </c>
      <c r="C12" s="111"/>
      <c r="D12" s="112"/>
      <c r="E12" s="5" t="s">
        <v>163</v>
      </c>
      <c r="F12" s="2">
        <f t="shared" si="0"/>
        <v>0</v>
      </c>
      <c r="G12" s="80"/>
      <c r="H12" s="80"/>
      <c r="I12" s="80"/>
      <c r="J12" s="80"/>
      <c r="K12" s="80"/>
      <c r="L12" s="80"/>
      <c r="M12" s="80"/>
      <c r="N12" s="93"/>
      <c r="O12" s="108"/>
      <c r="P12" s="2" t="s">
        <v>29</v>
      </c>
      <c r="Q12" s="27">
        <f>VLOOKUP(Q$2,_xlnm.Database,15,FALSE)</f>
        <v>1420</v>
      </c>
    </row>
    <row r="13" spans="1:17">
      <c r="A13" s="92"/>
      <c r="B13" s="104" t="s">
        <v>164</v>
      </c>
      <c r="C13" s="105"/>
      <c r="D13" s="105"/>
      <c r="E13" s="105"/>
      <c r="F13" s="106"/>
      <c r="G13" s="5" t="s">
        <v>163</v>
      </c>
      <c r="H13" s="4">
        <f>SUM(F6:F12)</f>
        <v>41480</v>
      </c>
      <c r="I13" s="80"/>
      <c r="J13" s="80"/>
      <c r="K13" s="80"/>
      <c r="L13" s="80"/>
      <c r="M13" s="80"/>
      <c r="N13" s="93"/>
      <c r="O13" s="108"/>
      <c r="P13" s="2" t="s">
        <v>31</v>
      </c>
      <c r="Q13" s="27">
        <f>VLOOKUP(Q$2,_xlnm.Database,17,FALSE)</f>
        <v>0</v>
      </c>
    </row>
    <row r="14" spans="1:17">
      <c r="A14" s="93"/>
      <c r="B14" s="95" t="s">
        <v>49</v>
      </c>
      <c r="C14" s="96"/>
      <c r="D14" s="96"/>
      <c r="E14" s="96"/>
      <c r="F14" s="97"/>
      <c r="G14" s="2"/>
      <c r="H14" s="4">
        <f>H5+H13</f>
        <v>65180</v>
      </c>
      <c r="I14" s="80"/>
      <c r="J14" s="80"/>
      <c r="K14" s="80"/>
      <c r="L14" s="80"/>
      <c r="M14" s="80"/>
      <c r="N14" s="93"/>
      <c r="O14" s="108"/>
      <c r="P14" s="2" t="s">
        <v>34</v>
      </c>
      <c r="Q14" s="27">
        <f>VLOOKUP(Q$2,_xlnm.Database,19,FALSE)</f>
        <v>10370</v>
      </c>
    </row>
    <row r="15" spans="1:17">
      <c r="A15" s="93"/>
      <c r="B15" s="110" t="s">
        <v>53</v>
      </c>
      <c r="C15" s="111"/>
      <c r="D15" s="112"/>
      <c r="E15" s="2"/>
      <c r="F15" s="2"/>
      <c r="G15" s="2"/>
      <c r="H15" s="2"/>
      <c r="I15" s="80"/>
      <c r="J15" s="80"/>
      <c r="K15" s="80"/>
      <c r="L15" s="80"/>
      <c r="M15" s="80"/>
      <c r="N15" s="93"/>
      <c r="O15" s="108"/>
      <c r="P15" s="2" t="s">
        <v>23</v>
      </c>
      <c r="Q15" s="27">
        <f>VLOOKUP(Q$2,_xlnm.Database,21,FALSE)</f>
        <v>13100</v>
      </c>
    </row>
    <row r="16" spans="1:17">
      <c r="A16" s="93"/>
      <c r="B16" s="80" t="s">
        <v>45</v>
      </c>
      <c r="C16" s="80"/>
      <c r="D16" s="80"/>
      <c r="E16" s="5" t="s">
        <v>163</v>
      </c>
      <c r="F16" s="2">
        <f>Q18</f>
        <v>1800</v>
      </c>
      <c r="G16" s="2"/>
      <c r="H16" s="2"/>
      <c r="I16" s="80"/>
      <c r="J16" s="80"/>
      <c r="K16" s="80"/>
      <c r="L16" s="80"/>
      <c r="M16" s="80"/>
      <c r="N16" s="93"/>
      <c r="O16" s="108"/>
      <c r="P16" s="2" t="s">
        <v>39</v>
      </c>
      <c r="Q16" s="27">
        <f>VLOOKUP(Q$2,_xlnm.Database,22,FALSE)</f>
        <v>0</v>
      </c>
    </row>
    <row r="17" spans="1:17">
      <c r="A17" s="93"/>
      <c r="B17" s="80" t="s">
        <v>102</v>
      </c>
      <c r="C17" s="80"/>
      <c r="D17" s="80"/>
      <c r="E17" s="2" t="s">
        <v>1</v>
      </c>
      <c r="F17" s="2">
        <f>Q21</f>
        <v>0</v>
      </c>
      <c r="G17" s="2"/>
      <c r="H17" s="2"/>
      <c r="I17" s="80"/>
      <c r="J17" s="80"/>
      <c r="K17" s="80"/>
      <c r="L17" s="80"/>
      <c r="M17" s="80"/>
      <c r="N17" s="93"/>
      <c r="O17" s="109"/>
      <c r="P17" s="2" t="str">
        <f>CONCATENATE("TOTAL"," " &amp; O9)</f>
        <v>TOTAL ADDITIONS</v>
      </c>
      <c r="Q17" s="27">
        <f>SUM(Q9:Q16)</f>
        <v>65180</v>
      </c>
    </row>
    <row r="18" spans="1:17">
      <c r="A18" s="93"/>
      <c r="B18" s="80" t="s">
        <v>101</v>
      </c>
      <c r="C18" s="80"/>
      <c r="D18" s="80"/>
      <c r="E18" s="2" t="s">
        <v>1</v>
      </c>
      <c r="F18" s="2">
        <f>Q19</f>
        <v>0</v>
      </c>
      <c r="G18" s="2"/>
      <c r="H18" s="2"/>
      <c r="I18" s="80"/>
      <c r="J18" s="80"/>
      <c r="K18" s="80"/>
      <c r="L18" s="80"/>
      <c r="M18" s="80"/>
      <c r="N18" s="93"/>
      <c r="O18" s="80" t="s">
        <v>20</v>
      </c>
      <c r="P18" s="2" t="s">
        <v>43</v>
      </c>
      <c r="Q18" s="27">
        <f>VLOOKUP(Q$2,_xlnm.Database,24,FALSE)</f>
        <v>1800</v>
      </c>
    </row>
    <row r="19" spans="1:17">
      <c r="A19" s="93"/>
      <c r="B19" s="80" t="s">
        <v>47</v>
      </c>
      <c r="C19" s="80"/>
      <c r="D19" s="80"/>
      <c r="E19" s="2" t="s">
        <v>1</v>
      </c>
      <c r="F19" s="2">
        <f>Q20</f>
        <v>7000</v>
      </c>
      <c r="G19" s="2"/>
      <c r="H19" s="2"/>
      <c r="I19" s="80"/>
      <c r="J19" s="80"/>
      <c r="K19" s="80"/>
      <c r="L19" s="80"/>
      <c r="M19" s="80"/>
      <c r="N19" s="93"/>
      <c r="O19" s="80"/>
      <c r="P19" s="2" t="s">
        <v>100</v>
      </c>
      <c r="Q19" s="27">
        <f>VLOOKUP(Q$2,_xlnm.Database,25,FALSE)</f>
        <v>0</v>
      </c>
    </row>
    <row r="20" spans="1:17">
      <c r="A20" s="93"/>
      <c r="B20" s="80" t="s">
        <v>48</v>
      </c>
      <c r="C20" s="80"/>
      <c r="D20" s="80"/>
      <c r="E20" s="2"/>
      <c r="F20" s="2">
        <f>SUM(F16:F19)</f>
        <v>8800</v>
      </c>
      <c r="G20" s="2"/>
      <c r="H20" s="2"/>
      <c r="I20" s="80"/>
      <c r="J20" s="80"/>
      <c r="K20" s="80"/>
      <c r="L20" s="80"/>
      <c r="M20" s="80"/>
      <c r="N20" s="93"/>
      <c r="O20" s="80"/>
      <c r="P20" s="2" t="s">
        <v>46</v>
      </c>
      <c r="Q20" s="27">
        <f>VLOOKUP(Q$2,_xlnm.Database,26,FALSE)</f>
        <v>7000</v>
      </c>
    </row>
    <row r="21" spans="1:17">
      <c r="A21" s="93"/>
      <c r="B21" s="81" t="s">
        <v>48</v>
      </c>
      <c r="C21" s="82"/>
      <c r="D21" s="83"/>
      <c r="E21" s="80"/>
      <c r="F21" s="80"/>
      <c r="G21" s="2" t="s">
        <v>1</v>
      </c>
      <c r="H21" s="2">
        <f>ROUND(F20,-1)</f>
        <v>8800</v>
      </c>
      <c r="I21" s="80"/>
      <c r="J21" s="80"/>
      <c r="K21" s="80"/>
      <c r="L21" s="80"/>
      <c r="M21" s="80"/>
      <c r="N21" s="93"/>
      <c r="O21" s="80"/>
      <c r="P21" s="2" t="s">
        <v>22</v>
      </c>
      <c r="Q21" s="27">
        <f>VLOOKUP(Q$2,_xlnm.Database,27,FALSE)</f>
        <v>0</v>
      </c>
    </row>
    <row r="22" spans="1:17">
      <c r="A22" s="93"/>
      <c r="B22" s="84"/>
      <c r="C22" s="85"/>
      <c r="D22" s="86"/>
      <c r="E22" s="80"/>
      <c r="F22" s="80"/>
      <c r="G22" s="2"/>
      <c r="H22" s="2"/>
      <c r="I22" s="80"/>
      <c r="J22" s="80"/>
      <c r="K22" s="80"/>
      <c r="L22" s="80"/>
      <c r="M22" s="80"/>
      <c r="N22" s="93"/>
      <c r="O22" s="80"/>
      <c r="P22" s="2" t="str">
        <f>CONCATENATE("TOTAL"," " &amp; O18)</f>
        <v>TOTAL DEDUCTIONS</v>
      </c>
      <c r="Q22" s="27">
        <f>SUM(Q18:Q21)</f>
        <v>8800</v>
      </c>
    </row>
    <row r="23" spans="1:17">
      <c r="A23" s="93"/>
      <c r="B23" s="113" t="s">
        <v>16</v>
      </c>
      <c r="C23" s="114"/>
      <c r="D23" s="114"/>
      <c r="E23" s="114"/>
      <c r="F23" s="115"/>
      <c r="G23" s="2"/>
      <c r="H23" s="4">
        <f>H14-H21</f>
        <v>56380</v>
      </c>
      <c r="I23" s="80"/>
      <c r="J23" s="80"/>
      <c r="K23" s="80"/>
      <c r="L23" s="80"/>
      <c r="M23" s="80"/>
      <c r="N23" s="93"/>
      <c r="O23" s="95"/>
      <c r="P23" s="96"/>
      <c r="Q23" s="97"/>
    </row>
    <row r="24" spans="1:17">
      <c r="A24" s="93"/>
      <c r="B24" s="80" t="s">
        <v>17</v>
      </c>
      <c r="C24" s="80"/>
      <c r="D24" s="80"/>
      <c r="E24" s="80"/>
      <c r="F24" s="80"/>
      <c r="G24" s="2" t="s">
        <v>18</v>
      </c>
      <c r="H24" s="2">
        <f>Q21</f>
        <v>0</v>
      </c>
      <c r="I24" s="87" t="e">
        <f ca="1">SpellNumber(H25)</f>
        <v>#NAME?</v>
      </c>
      <c r="J24" s="87"/>
      <c r="K24" s="87"/>
      <c r="L24" s="87"/>
      <c r="M24" s="87"/>
      <c r="N24" s="93"/>
      <c r="O24" s="98"/>
      <c r="P24" s="99"/>
      <c r="Q24" s="100"/>
    </row>
    <row r="25" spans="1:17">
      <c r="A25" s="94"/>
      <c r="B25" s="80" t="s">
        <v>52</v>
      </c>
      <c r="C25" s="80"/>
      <c r="D25" s="80"/>
      <c r="E25" s="80"/>
      <c r="F25" s="80"/>
      <c r="G25" s="2"/>
      <c r="H25" s="4">
        <f>H23-H24</f>
        <v>56380</v>
      </c>
      <c r="I25" s="87"/>
      <c r="J25" s="87"/>
      <c r="K25" s="87"/>
      <c r="L25" s="87"/>
      <c r="M25" s="87"/>
      <c r="N25" s="94"/>
      <c r="O25" s="101"/>
      <c r="P25" s="102"/>
      <c r="Q25" s="103"/>
    </row>
    <row r="27" spans="1:17">
      <c r="B27" s="79" t="str">
        <f>CONCATENATE("Authorised by" &amp;" ",Database!AF4)</f>
        <v>Authorised by Managing Director</v>
      </c>
      <c r="C27" s="79"/>
      <c r="D27" s="79"/>
      <c r="E27" s="79"/>
      <c r="F27" s="79"/>
      <c r="G27" s="79" t="s">
        <v>93</v>
      </c>
      <c r="H27" s="79"/>
      <c r="I27" s="35" t="s">
        <v>165</v>
      </c>
    </row>
  </sheetData>
  <mergeCells count="39">
    <mergeCell ref="A13:A25"/>
    <mergeCell ref="C4:F4"/>
    <mergeCell ref="O23:Q25"/>
    <mergeCell ref="B14:F14"/>
    <mergeCell ref="B13:F13"/>
    <mergeCell ref="O9:O17"/>
    <mergeCell ref="B12:D12"/>
    <mergeCell ref="B15:D15"/>
    <mergeCell ref="N1:N25"/>
    <mergeCell ref="B23:F23"/>
    <mergeCell ref="A3:M3"/>
    <mergeCell ref="O2:O8"/>
    <mergeCell ref="O1:Q1"/>
    <mergeCell ref="B1:M1"/>
    <mergeCell ref="O18:O22"/>
    <mergeCell ref="G4:H4"/>
    <mergeCell ref="I4:M4"/>
    <mergeCell ref="B2:M2"/>
    <mergeCell ref="E21:F22"/>
    <mergeCell ref="B5:F5"/>
    <mergeCell ref="B20:D20"/>
    <mergeCell ref="B18:D18"/>
    <mergeCell ref="B19:D19"/>
    <mergeCell ref="B10:D10"/>
    <mergeCell ref="B11:D11"/>
    <mergeCell ref="B27:F27"/>
    <mergeCell ref="I10:M23"/>
    <mergeCell ref="G6:H12"/>
    <mergeCell ref="B6:D6"/>
    <mergeCell ref="B7:D7"/>
    <mergeCell ref="B8:D8"/>
    <mergeCell ref="B9:D9"/>
    <mergeCell ref="B16:D16"/>
    <mergeCell ref="B17:D17"/>
    <mergeCell ref="B21:D22"/>
    <mergeCell ref="G27:H27"/>
    <mergeCell ref="I24:M25"/>
    <mergeCell ref="B24:F24"/>
    <mergeCell ref="B25:F25"/>
  </mergeCells>
  <phoneticPr fontId="0" type="noConversion"/>
  <conditionalFormatting sqref="P23:Q43">
    <cfRule type="expression" priority="26">
      <formula>$S$21</formula>
    </cfRule>
  </conditionalFormatting>
  <conditionalFormatting sqref="P23:Q43">
    <cfRule type="expression" priority="25">
      <formula>$S$22</formula>
    </cfRule>
  </conditionalFormatting>
  <conditionalFormatting sqref="P24:Q43">
    <cfRule type="expression" priority="24">
      <formula>$S$23</formula>
    </cfRule>
  </conditionalFormatting>
  <conditionalFormatting sqref="P25:Q43">
    <cfRule type="expression" priority="23">
      <formula>$S$24</formula>
    </cfRule>
  </conditionalFormatting>
  <conditionalFormatting sqref="P26:Q43">
    <cfRule type="expression" priority="22">
      <formula>$S$25</formula>
    </cfRule>
  </conditionalFormatting>
  <conditionalFormatting sqref="P27:Q43">
    <cfRule type="expression" priority="21">
      <formula>$S$26</formula>
    </cfRule>
  </conditionalFormatting>
  <conditionalFormatting sqref="P28:Q43">
    <cfRule type="expression" priority="20">
      <formula>$S$27</formula>
    </cfRule>
  </conditionalFormatting>
  <conditionalFormatting sqref="P29:Q43">
    <cfRule type="expression" priority="19">
      <formula>$S$28</formula>
    </cfRule>
  </conditionalFormatting>
  <conditionalFormatting sqref="P30:Q43">
    <cfRule type="expression" priority="18">
      <formula>$S$29</formula>
    </cfRule>
  </conditionalFormatting>
  <conditionalFormatting sqref="P31:Q43">
    <cfRule type="expression" priority="17">
      <formula>$S$30</formula>
    </cfRule>
  </conditionalFormatting>
  <conditionalFormatting sqref="P32:Q43">
    <cfRule type="expression" priority="16">
      <formula>$S$31</formula>
    </cfRule>
  </conditionalFormatting>
  <conditionalFormatting sqref="P33:Q43">
    <cfRule type="expression" priority="15">
      <formula>$S$32</formula>
    </cfRule>
  </conditionalFormatting>
  <conditionalFormatting sqref="P34:Q43">
    <cfRule type="expression" priority="14">
      <formula>$S$33</formula>
    </cfRule>
  </conditionalFormatting>
  <conditionalFormatting sqref="P35:Q43">
    <cfRule type="expression" priority="13">
      <formula>$S$34</formula>
    </cfRule>
  </conditionalFormatting>
  <conditionalFormatting sqref="P36:Q43">
    <cfRule type="expression" priority="12">
      <formula>$S$35</formula>
    </cfRule>
  </conditionalFormatting>
  <conditionalFormatting sqref="P37:Q43">
    <cfRule type="expression" priority="11">
      <formula>$S$36</formula>
    </cfRule>
  </conditionalFormatting>
  <conditionalFormatting sqref="P38:Q43">
    <cfRule type="expression" priority="10">
      <formula>$S$37</formula>
    </cfRule>
  </conditionalFormatting>
  <conditionalFormatting sqref="P39:Q43">
    <cfRule type="expression" priority="9">
      <formula>$S$38</formula>
    </cfRule>
  </conditionalFormatting>
  <conditionalFormatting sqref="P40:Q43">
    <cfRule type="expression" priority="8">
      <formula>$S$39</formula>
    </cfRule>
  </conditionalFormatting>
  <conditionalFormatting sqref="P41:Q43">
    <cfRule type="expression" priority="7">
      <formula>$S$40</formula>
    </cfRule>
  </conditionalFormatting>
  <conditionalFormatting sqref="P42:Q43">
    <cfRule type="expression" priority="6">
      <formula>$S$41</formula>
    </cfRule>
  </conditionalFormatting>
  <conditionalFormatting sqref="P43:Q43">
    <cfRule type="expression" priority="5">
      <formula>$S$42</formula>
    </cfRule>
  </conditionalFormatting>
  <conditionalFormatting sqref="P23:Q43">
    <cfRule type="expression" priority="154">
      <formula>'Salary Slip'!#REF!</formula>
    </cfRule>
  </conditionalFormatting>
  <conditionalFormatting sqref="P23:Q43">
    <cfRule type="expression" priority="155">
      <formula>$U$22</formula>
    </cfRule>
  </conditionalFormatting>
  <conditionalFormatting sqref="B1:M1">
    <cfRule type="beginsWith" priority="1" operator="beginsWith" text="0">
      <formula>LEFT(B1,LEN("0"))="0"</formula>
    </cfRule>
  </conditionalFormatting>
  <dataValidations disablePrompts="1" count="1">
    <dataValidation allowBlank="1" showInputMessage="1" showErrorMessage="1" promptTitle="Advance" prompt="ADVANCE iF ANY" sqref="H24"/>
  </dataValidations>
  <pageMargins left="0.74803149606299213" right="0.74803149606299213" top="0.39370078740157483" bottom="0.98425196850393704" header="0.51181102362204722" footer="0.51181102362204722"/>
  <pageSetup paperSize="121" scale="89" orientation="portrait" horizontalDpi="120" verticalDpi="144" r:id="rId1"/>
  <headerFooter alignWithMargins="0"/>
  <legacyDrawing r:id="rId2"/>
  <controls>
    <control shapeId="1033" r:id="rId3" name="ComboBox1"/>
    <control shapeId="1034" r:id="rId4" name="CommandButton1"/>
    <control shapeId="1035" r:id="rId5" name="CommandButton2"/>
    <control shapeId="1036" r:id="rId6" name="CommandButton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Employee Attendance Template</vt:lpstr>
      <vt:lpstr>Database</vt:lpstr>
      <vt:lpstr>Consolidation</vt:lpstr>
      <vt:lpstr>Salary Slip</vt:lpstr>
      <vt:lpstr>Database</vt:lpstr>
      <vt:lpstr>Consolidation!Print_Area</vt:lpstr>
      <vt:lpstr>'Salary Slip'!Print_Area</vt:lpstr>
    </vt:vector>
  </TitlesOfParts>
  <Company>ABC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DELL</cp:lastModifiedBy>
  <cp:lastPrinted>2018-06-25T15:43:24Z</cp:lastPrinted>
  <dcterms:created xsi:type="dcterms:W3CDTF">2006-10-03T13:52:57Z</dcterms:created>
  <dcterms:modified xsi:type="dcterms:W3CDTF">2022-03-28T08:29:00Z</dcterms:modified>
</cp:coreProperties>
</file>